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tículo STRATA\"/>
    </mc:Choice>
  </mc:AlternateContent>
  <xr:revisionPtr revIDLastSave="0" documentId="13_ncr:1_{CBF1CB1A-E5CD-476A-A286-0715B46BD25A}" xr6:coauthVersionLast="47" xr6:coauthVersionMax="47" xr10:uidLastSave="{00000000-0000-0000-0000-000000000000}"/>
  <bookViews>
    <workbookView xWindow="-110" yWindow="-110" windowWidth="19420" windowHeight="10300" xr2:uid="{2F3B1AC3-46BC-4B04-86DB-0B0679C595D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H25" i="1" l="1"/>
  <c r="AJ25" i="1"/>
  <c r="DH24" i="1"/>
  <c r="Y24" i="1"/>
  <c r="DH23" i="1"/>
  <c r="Z23" i="1"/>
  <c r="AJ23" i="1" s="1"/>
  <c r="DH22" i="1"/>
  <c r="AE22" i="1"/>
  <c r="AJ22" i="1" s="1"/>
  <c r="DH21" i="1"/>
  <c r="AH21" i="1"/>
  <c r="DH20" i="1"/>
  <c r="AJ20" i="1"/>
  <c r="AF20" i="1"/>
  <c r="DH19" i="1"/>
  <c r="AJ19" i="1"/>
  <c r="AE19" i="1"/>
  <c r="AB19" i="1"/>
  <c r="X19" i="1"/>
  <c r="DH18" i="1"/>
  <c r="AJ18" i="1"/>
  <c r="AC18" i="1"/>
  <c r="DH17" i="1"/>
  <c r="AE17" i="1"/>
  <c r="AA17" i="1"/>
  <c r="AJ17" i="1" s="1"/>
  <c r="DH16" i="1"/>
  <c r="AJ16" i="1"/>
  <c r="AE16" i="1"/>
  <c r="AA16" i="1"/>
  <c r="DH15" i="1"/>
  <c r="AE15" i="1"/>
  <c r="AA15" i="1"/>
  <c r="Y15" i="1"/>
  <c r="AJ15" i="1" s="1"/>
  <c r="W15" i="1"/>
  <c r="DH14" i="1"/>
  <c r="AE14" i="1"/>
  <c r="AJ14" i="1" s="1"/>
  <c r="DH13" i="1"/>
  <c r="AJ13" i="1"/>
  <c r="AC13" i="1"/>
  <c r="DH12" i="1"/>
  <c r="AJ12" i="1"/>
  <c r="AD12" i="1"/>
  <c r="AB12" i="1"/>
  <c r="Y12" i="1"/>
  <c r="DH11" i="1"/>
  <c r="AJ11" i="1"/>
  <c r="AA11" i="1"/>
  <c r="X11" i="1"/>
  <c r="DH10" i="1"/>
  <c r="AJ10" i="1"/>
  <c r="W10" i="1"/>
  <c r="DH9" i="1"/>
  <c r="AJ9" i="1"/>
  <c r="AA9" i="1"/>
  <c r="DH8" i="1"/>
  <c r="AH8" i="1"/>
  <c r="AJ8" i="1" s="1"/>
  <c r="DH7" i="1"/>
  <c r="AJ7" i="1"/>
  <c r="Y7" i="1"/>
  <c r="DH6" i="1"/>
  <c r="AJ6" i="1"/>
  <c r="AE6" i="1"/>
  <c r="AC6" i="1"/>
  <c r="DH5" i="1"/>
  <c r="AJ5" i="1"/>
  <c r="AF5" i="1"/>
  <c r="AD5" i="1"/>
  <c r="DH4" i="1"/>
  <c r="AJ4" i="1"/>
  <c r="Y4" i="1"/>
  <c r="DH3" i="1"/>
  <c r="AH3" i="1"/>
  <c r="AC3" i="1"/>
  <c r="Y3" i="1"/>
  <c r="W3" i="1"/>
  <c r="AJ3" i="1" s="1"/>
</calcChain>
</file>

<file path=xl/sharedStrings.xml><?xml version="1.0" encoding="utf-8"?>
<sst xmlns="http://schemas.openxmlformats.org/spreadsheetml/2006/main" count="481" uniqueCount="184">
  <si>
    <t>Información General</t>
  </si>
  <si>
    <t>Coordenadas</t>
  </si>
  <si>
    <t>Inclinación de los Paneles</t>
  </si>
  <si>
    <t>Área del Panel por orientación en m2</t>
  </si>
  <si>
    <t>Forma Geométrica y Volumen en m3</t>
  </si>
  <si>
    <t>Elementos geográficos Visibles (Chilmá)</t>
  </si>
  <si>
    <t>Petroglifos visibles (Chilmá)</t>
  </si>
  <si>
    <t>Bohíos Visibles (Chilmá)</t>
  </si>
  <si>
    <t>Cantidad de Rasgos Geograficos Asociados</t>
  </si>
  <si>
    <t>Cantidad de Rasgos Arqueológicos Asociados</t>
  </si>
  <si>
    <t>Análisis Geopedológico</t>
  </si>
  <si>
    <t>Análisis Geomorfológico</t>
  </si>
  <si>
    <t>ID</t>
  </si>
  <si>
    <t>Codigo</t>
  </si>
  <si>
    <t>Nombre</t>
  </si>
  <si>
    <t>Cantón</t>
  </si>
  <si>
    <t>Parroquia</t>
  </si>
  <si>
    <t>Comunidad</t>
  </si>
  <si>
    <t>x</t>
  </si>
  <si>
    <t>y</t>
  </si>
  <si>
    <t>z</t>
  </si>
  <si>
    <t xml:space="preserve">Cantidad de Paneles </t>
  </si>
  <si>
    <t>Inclin Pan O</t>
  </si>
  <si>
    <t>Inclin Pan NO</t>
  </si>
  <si>
    <t>Inclin Pan N</t>
  </si>
  <si>
    <t>Inclin Pan NE</t>
  </si>
  <si>
    <t>Inclin Pan E</t>
  </si>
  <si>
    <t>Inclin Pan SE</t>
  </si>
  <si>
    <t>Inclin Pan S</t>
  </si>
  <si>
    <t>Inclin Pan SO</t>
  </si>
  <si>
    <t>Inclin Superior N-S</t>
  </si>
  <si>
    <t>Inclin Pan Superior NO-SE</t>
  </si>
  <si>
    <t>Inclin Pan Superior NE-SO</t>
  </si>
  <si>
    <t>Inclin Pan Superior O-E</t>
  </si>
  <si>
    <t>Área Panel O</t>
  </si>
  <si>
    <t>Área Panel NO</t>
  </si>
  <si>
    <t>Área Panel N</t>
  </si>
  <si>
    <t>Área Panel NE</t>
  </si>
  <si>
    <t>Área Panel E</t>
  </si>
  <si>
    <t>Área Panel SE</t>
  </si>
  <si>
    <t>Área Panel S</t>
  </si>
  <si>
    <t>Área Panel SO</t>
  </si>
  <si>
    <t>Área Panel Superior N-S</t>
  </si>
  <si>
    <t>Área Panel Superior NO-SE</t>
  </si>
  <si>
    <t>Área Panel Superior NE-SO</t>
  </si>
  <si>
    <t>Área Panel Superior O-E</t>
  </si>
  <si>
    <t xml:space="preserve">Forma aproximada </t>
  </si>
  <si>
    <t>Volumen en m3</t>
  </si>
  <si>
    <t>Río Chilmá</t>
  </si>
  <si>
    <t>Río Caynacán</t>
  </si>
  <si>
    <t>Río Mayasquer</t>
  </si>
  <si>
    <t>Q. Negra</t>
  </si>
  <si>
    <t>Q. Manzanilla</t>
  </si>
  <si>
    <t>Q. Chiquita</t>
  </si>
  <si>
    <t>Q. Mirador</t>
  </si>
  <si>
    <t>Q.Chorro Grande</t>
  </si>
  <si>
    <t>Q. La Toma</t>
  </si>
  <si>
    <t xml:space="preserve">C. Santa María </t>
  </si>
  <si>
    <t>Loma El Púlpito</t>
  </si>
  <si>
    <t>Loma Humeadora</t>
  </si>
  <si>
    <t>Poblado Chilmá Bajo</t>
  </si>
  <si>
    <t>Machines (Chilmá Alto)</t>
  </si>
  <si>
    <t>San Pedro</t>
  </si>
  <si>
    <t>El Paraíso</t>
  </si>
  <si>
    <t>Chorrillo</t>
  </si>
  <si>
    <t>RPC-CT-002</t>
  </si>
  <si>
    <t>RPC-CT-003</t>
  </si>
  <si>
    <t>RPC-CT-004</t>
  </si>
  <si>
    <t>RPC-CT-005</t>
  </si>
  <si>
    <t>RPC-CT-006</t>
  </si>
  <si>
    <t>RPC-CT-007</t>
  </si>
  <si>
    <t>RPC-CT-008</t>
  </si>
  <si>
    <t>RPC-CT-009</t>
  </si>
  <si>
    <t>RPC-CT-010</t>
  </si>
  <si>
    <t>RPC-CT-011</t>
  </si>
  <si>
    <t>RPC-CT-012</t>
  </si>
  <si>
    <t>RPC-CT-013</t>
  </si>
  <si>
    <t>RPC-CT-014</t>
  </si>
  <si>
    <t>RPC-CT-015</t>
  </si>
  <si>
    <t>RPC-CT-016</t>
  </si>
  <si>
    <t>RPC-CT-017</t>
  </si>
  <si>
    <t>RPC-CT-018</t>
  </si>
  <si>
    <t>RPC-CT-019</t>
  </si>
  <si>
    <t>RPC-CT-020</t>
  </si>
  <si>
    <t>RPC-CT-021</t>
  </si>
  <si>
    <t>RPC-CT-030</t>
  </si>
  <si>
    <t>RPC-CT-031</t>
  </si>
  <si>
    <t>RPC-CT-032</t>
  </si>
  <si>
    <t>Bohío A</t>
  </si>
  <si>
    <t>Bohío B</t>
  </si>
  <si>
    <t>Bohío C</t>
  </si>
  <si>
    <t>Bohío D</t>
  </si>
  <si>
    <t>Bohío E</t>
  </si>
  <si>
    <t>Bohío F</t>
  </si>
  <si>
    <t>Bohío G</t>
  </si>
  <si>
    <t>Bohío H</t>
  </si>
  <si>
    <t>Bohío X</t>
  </si>
  <si>
    <t>Bohío Y</t>
  </si>
  <si>
    <t>Bohío I</t>
  </si>
  <si>
    <t>Bohío J</t>
  </si>
  <si>
    <t>Bohío K</t>
  </si>
  <si>
    <t>Bohío Z</t>
  </si>
  <si>
    <t>Bohío Estela 1</t>
  </si>
  <si>
    <t>Bohío Estela 2</t>
  </si>
  <si>
    <t>Bohío Chalapud 1</t>
  </si>
  <si>
    <t>Bohío Chalapud 2</t>
  </si>
  <si>
    <t>Bohío JC1</t>
  </si>
  <si>
    <t>Bohío JC 2</t>
  </si>
  <si>
    <t>SPBohío 1</t>
  </si>
  <si>
    <t>SPBohío 2</t>
  </si>
  <si>
    <t>SPBohío 3</t>
  </si>
  <si>
    <t>SPBohío 4</t>
  </si>
  <si>
    <t>SPBohío 5</t>
  </si>
  <si>
    <t>SPBohío 6</t>
  </si>
  <si>
    <t>SPBohío 7</t>
  </si>
  <si>
    <t>SPBohío 8</t>
  </si>
  <si>
    <t>SPBohío 9</t>
  </si>
  <si>
    <t>Cantidad de Ríos Asociados</t>
  </si>
  <si>
    <t>Cantidad de Quebradas Asociadas</t>
  </si>
  <si>
    <t>Cantidad de Lagunas Asociadas</t>
  </si>
  <si>
    <t xml:space="preserve">Cantidad de Cuchillas Asociadas </t>
  </si>
  <si>
    <t>Cantidad de Cerros/Lomas Asociadas</t>
  </si>
  <si>
    <t xml:space="preserve">Cantidad de Petroglifos Asociados  </t>
  </si>
  <si>
    <t>Cantidad de Bohíos Asociados</t>
  </si>
  <si>
    <t>Cantidad de sitio de columnas cónicas</t>
  </si>
  <si>
    <t>Cantidad de Coluncos Asociados</t>
  </si>
  <si>
    <t>Unidad Genética</t>
  </si>
  <si>
    <t>Unidad Morfologíca del Relieve</t>
  </si>
  <si>
    <t>Pendiente</t>
  </si>
  <si>
    <t xml:space="preserve">Taxonomía del Suelo USDA 2006 </t>
  </si>
  <si>
    <t>Origen</t>
  </si>
  <si>
    <t>Morfología</t>
  </si>
  <si>
    <t>Formación Geológica</t>
  </si>
  <si>
    <t>Morfometría</t>
  </si>
  <si>
    <t xml:space="preserve">Simbolo </t>
  </si>
  <si>
    <t>Petroglifo Yandún</t>
  </si>
  <si>
    <t>Tulcán</t>
  </si>
  <si>
    <t>Maldonado</t>
  </si>
  <si>
    <t>Chilmá Bajo</t>
  </si>
  <si>
    <t>Prisma Trapezoidal</t>
  </si>
  <si>
    <t>Volcánico</t>
  </si>
  <si>
    <t>Relieve volcánico colinado bajo</t>
  </si>
  <si>
    <t>12-25%</t>
  </si>
  <si>
    <t>Typic Haplaudands</t>
  </si>
  <si>
    <t>Relieve volcánico colinado muy alto</t>
  </si>
  <si>
    <t>Volcánicos Cerro Negro</t>
  </si>
  <si>
    <t>Pendiente 40-150% Desnivel Relativo 200-300m</t>
  </si>
  <si>
    <t>Rv6-Al</t>
  </si>
  <si>
    <t>Petroglifo Emil Chalapud</t>
  </si>
  <si>
    <t xml:space="preserve">Prisma Triangular </t>
  </si>
  <si>
    <t>Petroglifo Chiles 01</t>
  </si>
  <si>
    <t>Prisma Rectangular</t>
  </si>
  <si>
    <t>Petroglifo Chiles 02</t>
  </si>
  <si>
    <t xml:space="preserve">Prisma Cuadrangular </t>
  </si>
  <si>
    <t>Petroglifo Jesus Castro</t>
  </si>
  <si>
    <t>Petroglifo Armado Chamba</t>
  </si>
  <si>
    <t>Petroglifo Castro 01</t>
  </si>
  <si>
    <t xml:space="preserve">Prisma Cilindrico </t>
  </si>
  <si>
    <t>Petroglifo Castro 2</t>
  </si>
  <si>
    <t xml:space="preserve">Typic Haplaudands </t>
  </si>
  <si>
    <t>Petroglifo Rodrigo 09</t>
  </si>
  <si>
    <t>Chilmá Bajo-San Pedro</t>
  </si>
  <si>
    <t>Prisma Trapezoidal &amp; Rectangular</t>
  </si>
  <si>
    <t>Relelieve volcánico colinado medio</t>
  </si>
  <si>
    <t>40-70%</t>
  </si>
  <si>
    <t>Petroglifo Rodrigo 08</t>
  </si>
  <si>
    <t>Petroglifo Rodrigo 06</t>
  </si>
  <si>
    <t>Petroglifo Rodrigo 07</t>
  </si>
  <si>
    <t>Petroglifo Rodrigo 03</t>
  </si>
  <si>
    <t>Petroglifo Rodrigo 11</t>
  </si>
  <si>
    <t>Petroglifo Rodrigo 01</t>
  </si>
  <si>
    <t>Petroglifo Rodirgo 10</t>
  </si>
  <si>
    <t>Petroglifo Eduardo 01</t>
  </si>
  <si>
    <t>Chilmá Bajo-El Paraíso</t>
  </si>
  <si>
    <t>25-40%</t>
  </si>
  <si>
    <t>Petroglifo El Paraiso 03</t>
  </si>
  <si>
    <t>Petroglifo El Paraiso 01</t>
  </si>
  <si>
    <t>Petroglifo El Paraiso 02</t>
  </si>
  <si>
    <t>Prisma Rectangular Semi-Plano</t>
  </si>
  <si>
    <t>Relieve volcánico colinado medio</t>
  </si>
  <si>
    <t>Petroglifo Rodrigo 05</t>
  </si>
  <si>
    <t>Petroglifo Rodrigo 02</t>
  </si>
  <si>
    <t xml:space="preserve">Triangulo Isosceles plano </t>
  </si>
  <si>
    <t>Petroglifo Rodrigo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</si>
</sst>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1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9725D-4B6E-491C-B7BC-F98BEA203EF1}">
  <dimension ref="A1:DS25"/>
  <sheetViews>
    <sheetView tabSelected="1" topLeftCell="A18" zoomScale="40" zoomScaleNormal="40" workbookViewId="0">
      <selection activeCell="B25" sqref="B25"/>
    </sheetView>
  </sheetViews>
  <sheetFormatPr baseColWidth="10" defaultRowHeight="14.5" x14ac:dyDescent="0.35"/>
  <cols>
    <col min="2" max="2" width="16.6328125" customWidth="1"/>
    <col min="3" max="3" width="15.453125" style="20" customWidth="1"/>
    <col min="5" max="5" width="13.90625" customWidth="1"/>
    <col min="6" max="6" width="14.7265625" style="20" customWidth="1"/>
    <col min="10" max="10" width="28.1796875" customWidth="1"/>
    <col min="11" max="11" width="14.08984375" customWidth="1"/>
    <col min="12" max="12" width="15.26953125" customWidth="1"/>
    <col min="13" max="13" width="14.1796875" customWidth="1"/>
    <col min="14" max="14" width="14.81640625" customWidth="1"/>
    <col min="15" max="15" width="13.6328125" customWidth="1"/>
    <col min="16" max="16" width="14.81640625" customWidth="1"/>
    <col min="17" max="17" width="13.453125" customWidth="1"/>
    <col min="18" max="18" width="15" customWidth="1"/>
    <col min="19" max="19" width="21.08984375" customWidth="1"/>
    <col min="20" max="20" width="28.7265625" customWidth="1"/>
    <col min="21" max="21" width="28.6328125" customWidth="1"/>
    <col min="22" max="22" width="25.453125" customWidth="1"/>
    <col min="23" max="23" width="15" customWidth="1"/>
    <col min="24" max="24" width="17.26953125" customWidth="1"/>
    <col min="25" max="25" width="14.7265625" customWidth="1"/>
    <col min="26" max="26" width="16.36328125" customWidth="1"/>
    <col min="27" max="27" width="14.36328125" customWidth="1"/>
    <col min="28" max="28" width="16.1796875" customWidth="1"/>
    <col min="29" max="29" width="14.81640625" customWidth="1"/>
    <col min="30" max="30" width="17.08984375" customWidth="1"/>
    <col min="31" max="31" width="27" customWidth="1"/>
    <col min="32" max="32" width="30.08984375" customWidth="1"/>
    <col min="33" max="33" width="30.54296875" customWidth="1"/>
    <col min="34" max="34" width="27.08984375" customWidth="1"/>
    <col min="35" max="35" width="24.90625" customWidth="1"/>
    <col min="36" max="36" width="22.453125" customWidth="1"/>
    <col min="37" max="37" width="12.453125" customWidth="1"/>
    <col min="38" max="38" width="16.1796875" customWidth="1"/>
    <col min="39" max="39" width="17.36328125" customWidth="1"/>
    <col min="40" max="40" width="10.90625" customWidth="1"/>
    <col min="41" max="41" width="15.90625" customWidth="1"/>
    <col min="42" max="42" width="13.453125" customWidth="1"/>
    <col min="43" max="43" width="11.81640625" customWidth="1"/>
    <col min="44" max="44" width="19.08984375" customWidth="1"/>
    <col min="45" max="45" width="13.6328125" customWidth="1"/>
    <col min="46" max="46" width="15.453125" customWidth="1"/>
    <col min="47" max="47" width="17.26953125" customWidth="1"/>
    <col min="48" max="48" width="20.36328125" bestFit="1" customWidth="1"/>
    <col min="49" max="49" width="23.1796875" customWidth="1"/>
    <col min="50" max="50" width="24.90625" customWidth="1"/>
    <col min="51" max="51" width="13" customWidth="1"/>
    <col min="52" max="52" width="12.08984375" customWidth="1"/>
    <col min="54" max="54" width="15.26953125" customWidth="1"/>
    <col min="55" max="55" width="15.453125" customWidth="1"/>
    <col min="56" max="56" width="15.08984375" customWidth="1"/>
    <col min="57" max="57" width="15.54296875" customWidth="1"/>
    <col min="58" max="58" width="15" customWidth="1"/>
    <col min="59" max="59" width="15.453125" customWidth="1"/>
    <col min="60" max="60" width="15.26953125" customWidth="1"/>
    <col min="61" max="61" width="15.54296875" customWidth="1"/>
    <col min="62" max="64" width="14.81640625" customWidth="1"/>
    <col min="65" max="65" width="15" customWidth="1"/>
    <col min="66" max="66" width="14.81640625" customWidth="1"/>
    <col min="67" max="68" width="14.7265625" customWidth="1"/>
    <col min="69" max="70" width="14.81640625" customWidth="1"/>
    <col min="71" max="71" width="15" customWidth="1"/>
    <col min="72" max="72" width="15.54296875" customWidth="1"/>
    <col min="73" max="73" width="14.54296875" customWidth="1"/>
    <col min="74" max="74" width="15.26953125" customWidth="1"/>
    <col min="75" max="75" width="14.81640625" customWidth="1"/>
    <col min="76" max="76" width="15.26953125" customWidth="1"/>
    <col min="90" max="90" width="10.453125" customWidth="1"/>
    <col min="91" max="91" width="15.90625" customWidth="1"/>
    <col min="92" max="92" width="16.36328125" customWidth="1"/>
    <col min="93" max="93" width="20" customWidth="1"/>
    <col min="94" max="94" width="20.54296875" customWidth="1"/>
    <col min="95" max="95" width="12.26953125" customWidth="1"/>
    <col min="96" max="96" width="12.453125" customWidth="1"/>
    <col min="97" max="97" width="12.08984375" customWidth="1"/>
    <col min="98" max="99" width="12.7265625" customWidth="1"/>
    <col min="100" max="103" width="12.54296875" customWidth="1"/>
    <col min="104" max="105" width="12.7265625" customWidth="1"/>
    <col min="106" max="106" width="31" customWidth="1"/>
    <col min="107" max="107" width="38" customWidth="1"/>
    <col min="108" max="108" width="35.1796875" customWidth="1"/>
    <col min="109" max="109" width="35.90625" customWidth="1"/>
    <col min="110" max="110" width="40.36328125" customWidth="1"/>
    <col min="111" max="111" width="37" customWidth="1"/>
    <col min="112" max="112" width="33.6328125" customWidth="1"/>
    <col min="113" max="113" width="41.6328125" customWidth="1"/>
    <col min="114" max="114" width="36.26953125" customWidth="1"/>
    <col min="115" max="115" width="19.26953125" customWidth="1"/>
    <col min="116" max="116" width="33.453125" style="20" customWidth="1"/>
    <col min="117" max="117" width="12.26953125" customWidth="1"/>
    <col min="118" max="118" width="36.08984375" customWidth="1"/>
    <col min="119" max="119" width="11.81640625" customWidth="1"/>
    <col min="120" max="120" width="20.26953125" style="20" customWidth="1"/>
    <col min="121" max="121" width="26.36328125" customWidth="1"/>
    <col min="122" max="122" width="13.81640625" customWidth="1"/>
  </cols>
  <sheetData>
    <row r="1" spans="1:123" ht="15.5" x14ac:dyDescent="0.35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  <c r="J1" s="21" t="s">
        <v>21</v>
      </c>
      <c r="K1" s="3" t="s">
        <v>2</v>
      </c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6" t="s">
        <v>3</v>
      </c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 t="s">
        <v>4</v>
      </c>
      <c r="AJ1" s="7"/>
      <c r="AK1" s="8" t="s">
        <v>5</v>
      </c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9" t="s">
        <v>6</v>
      </c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10" t="s">
        <v>7</v>
      </c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1" t="s">
        <v>8</v>
      </c>
      <c r="DC1" s="11"/>
      <c r="DD1" s="11"/>
      <c r="DE1" s="11"/>
      <c r="DF1" s="11"/>
      <c r="DG1" s="12" t="s">
        <v>9</v>
      </c>
      <c r="DH1" s="13"/>
      <c r="DI1" s="13"/>
      <c r="DJ1" s="14"/>
      <c r="DK1" s="9" t="s">
        <v>10</v>
      </c>
      <c r="DL1" s="9"/>
      <c r="DM1" s="9"/>
      <c r="DN1" s="9"/>
      <c r="DO1" s="15" t="s">
        <v>11</v>
      </c>
      <c r="DP1" s="15"/>
      <c r="DQ1" s="15"/>
      <c r="DR1" s="15"/>
      <c r="DS1" s="15"/>
    </row>
    <row r="2" spans="1:123" ht="15.5" x14ac:dyDescent="0.35">
      <c r="A2" s="16" t="s">
        <v>12</v>
      </c>
      <c r="B2" s="16" t="s">
        <v>13</v>
      </c>
      <c r="C2" s="18" t="s">
        <v>14</v>
      </c>
      <c r="D2" s="16" t="s">
        <v>15</v>
      </c>
      <c r="E2" s="16" t="s">
        <v>16</v>
      </c>
      <c r="F2" s="18" t="s">
        <v>17</v>
      </c>
      <c r="G2" s="16" t="s">
        <v>18</v>
      </c>
      <c r="H2" s="16" t="s">
        <v>19</v>
      </c>
      <c r="I2" s="16" t="s">
        <v>20</v>
      </c>
      <c r="J2" s="16" t="s">
        <v>21</v>
      </c>
      <c r="K2" s="16" t="s">
        <v>22</v>
      </c>
      <c r="L2" s="16" t="s">
        <v>23</v>
      </c>
      <c r="M2" s="16" t="s">
        <v>24</v>
      </c>
      <c r="N2" s="16" t="s">
        <v>25</v>
      </c>
      <c r="O2" s="16" t="s">
        <v>26</v>
      </c>
      <c r="P2" s="16" t="s">
        <v>27</v>
      </c>
      <c r="Q2" s="16" t="s">
        <v>28</v>
      </c>
      <c r="R2" s="16" t="s">
        <v>29</v>
      </c>
      <c r="S2" s="16" t="s">
        <v>30</v>
      </c>
      <c r="T2" s="16" t="s">
        <v>31</v>
      </c>
      <c r="U2" s="16" t="s">
        <v>32</v>
      </c>
      <c r="V2" s="16" t="s">
        <v>33</v>
      </c>
      <c r="W2" s="16" t="s">
        <v>34</v>
      </c>
      <c r="X2" s="16" t="s">
        <v>35</v>
      </c>
      <c r="Y2" s="16" t="s">
        <v>36</v>
      </c>
      <c r="Z2" s="16" t="s">
        <v>37</v>
      </c>
      <c r="AA2" s="16" t="s">
        <v>38</v>
      </c>
      <c r="AB2" s="16" t="s">
        <v>39</v>
      </c>
      <c r="AC2" s="16" t="s">
        <v>40</v>
      </c>
      <c r="AD2" s="16" t="s">
        <v>41</v>
      </c>
      <c r="AE2" s="16" t="s">
        <v>42</v>
      </c>
      <c r="AF2" s="16" t="s">
        <v>43</v>
      </c>
      <c r="AG2" s="16" t="s">
        <v>44</v>
      </c>
      <c r="AH2" s="16" t="s">
        <v>45</v>
      </c>
      <c r="AI2" s="16" t="s">
        <v>46</v>
      </c>
      <c r="AJ2" s="16" t="s">
        <v>47</v>
      </c>
      <c r="AK2" s="16" t="s">
        <v>48</v>
      </c>
      <c r="AL2" s="16" t="s">
        <v>49</v>
      </c>
      <c r="AM2" s="16" t="s">
        <v>50</v>
      </c>
      <c r="AN2" s="16" t="s">
        <v>51</v>
      </c>
      <c r="AO2" s="16" t="s">
        <v>52</v>
      </c>
      <c r="AP2" s="16" t="s">
        <v>53</v>
      </c>
      <c r="AQ2" s="16" t="s">
        <v>54</v>
      </c>
      <c r="AR2" s="16" t="s">
        <v>55</v>
      </c>
      <c r="AS2" s="16" t="s">
        <v>56</v>
      </c>
      <c r="AT2" s="16" t="s">
        <v>57</v>
      </c>
      <c r="AU2" s="16" t="s">
        <v>58</v>
      </c>
      <c r="AV2" s="16" t="s">
        <v>59</v>
      </c>
      <c r="AW2" s="16" t="s">
        <v>60</v>
      </c>
      <c r="AX2" s="16" t="s">
        <v>61</v>
      </c>
      <c r="AY2" s="16" t="s">
        <v>62</v>
      </c>
      <c r="AZ2" s="16" t="s">
        <v>63</v>
      </c>
      <c r="BA2" s="16" t="s">
        <v>64</v>
      </c>
      <c r="BB2" s="16" t="s">
        <v>65</v>
      </c>
      <c r="BC2" s="16" t="s">
        <v>66</v>
      </c>
      <c r="BD2" s="16" t="s">
        <v>67</v>
      </c>
      <c r="BE2" s="16" t="s">
        <v>68</v>
      </c>
      <c r="BF2" s="16" t="s">
        <v>69</v>
      </c>
      <c r="BG2" s="16" t="s">
        <v>70</v>
      </c>
      <c r="BH2" s="16" t="s">
        <v>71</v>
      </c>
      <c r="BI2" s="16" t="s">
        <v>72</v>
      </c>
      <c r="BJ2" s="16" t="s">
        <v>73</v>
      </c>
      <c r="BK2" s="16" t="s">
        <v>74</v>
      </c>
      <c r="BL2" s="16" t="s">
        <v>75</v>
      </c>
      <c r="BM2" s="16" t="s">
        <v>76</v>
      </c>
      <c r="BN2" s="16" t="s">
        <v>77</v>
      </c>
      <c r="BO2" s="16" t="s">
        <v>78</v>
      </c>
      <c r="BP2" s="16" t="s">
        <v>79</v>
      </c>
      <c r="BQ2" s="16" t="s">
        <v>80</v>
      </c>
      <c r="BR2" s="16" t="s">
        <v>81</v>
      </c>
      <c r="BS2" s="16" t="s">
        <v>82</v>
      </c>
      <c r="BT2" s="16" t="s">
        <v>83</v>
      </c>
      <c r="BU2" s="16" t="s">
        <v>84</v>
      </c>
      <c r="BV2" s="16" t="s">
        <v>85</v>
      </c>
      <c r="BW2" s="16" t="s">
        <v>86</v>
      </c>
      <c r="BX2" s="16" t="s">
        <v>87</v>
      </c>
      <c r="BY2" s="16" t="s">
        <v>88</v>
      </c>
      <c r="BZ2" s="16" t="s">
        <v>89</v>
      </c>
      <c r="CA2" s="16" t="s">
        <v>90</v>
      </c>
      <c r="CB2" s="16" t="s">
        <v>91</v>
      </c>
      <c r="CC2" s="16" t="s">
        <v>92</v>
      </c>
      <c r="CD2" s="16" t="s">
        <v>93</v>
      </c>
      <c r="CE2" s="16" t="s">
        <v>94</v>
      </c>
      <c r="CF2" s="16" t="s">
        <v>95</v>
      </c>
      <c r="CG2" s="16" t="s">
        <v>96</v>
      </c>
      <c r="CH2" s="16" t="s">
        <v>97</v>
      </c>
      <c r="CI2" s="16" t="s">
        <v>98</v>
      </c>
      <c r="CJ2" s="16" t="s">
        <v>99</v>
      </c>
      <c r="CK2" s="16" t="s">
        <v>100</v>
      </c>
      <c r="CL2" s="16" t="s">
        <v>101</v>
      </c>
      <c r="CM2" s="16" t="s">
        <v>102</v>
      </c>
      <c r="CN2" s="16" t="s">
        <v>103</v>
      </c>
      <c r="CO2" s="16" t="s">
        <v>104</v>
      </c>
      <c r="CP2" s="16" t="s">
        <v>105</v>
      </c>
      <c r="CQ2" s="16" t="s">
        <v>106</v>
      </c>
      <c r="CR2" s="16" t="s">
        <v>107</v>
      </c>
      <c r="CS2" s="16" t="s">
        <v>108</v>
      </c>
      <c r="CT2" s="16" t="s">
        <v>109</v>
      </c>
      <c r="CU2" s="16" t="s">
        <v>110</v>
      </c>
      <c r="CV2" s="16" t="s">
        <v>111</v>
      </c>
      <c r="CW2" s="16" t="s">
        <v>112</v>
      </c>
      <c r="CX2" s="16" t="s">
        <v>113</v>
      </c>
      <c r="CY2" s="16" t="s">
        <v>114</v>
      </c>
      <c r="CZ2" s="16" t="s">
        <v>115</v>
      </c>
      <c r="DA2" s="16" t="s">
        <v>116</v>
      </c>
      <c r="DB2" s="16" t="s">
        <v>117</v>
      </c>
      <c r="DC2" s="16" t="s">
        <v>118</v>
      </c>
      <c r="DD2" s="16" t="s">
        <v>119</v>
      </c>
      <c r="DE2" s="16" t="s">
        <v>120</v>
      </c>
      <c r="DF2" s="16" t="s">
        <v>121</v>
      </c>
      <c r="DG2" s="16" t="s">
        <v>122</v>
      </c>
      <c r="DH2" s="16" t="s">
        <v>123</v>
      </c>
      <c r="DI2" s="16" t="s">
        <v>124</v>
      </c>
      <c r="DJ2" s="16" t="s">
        <v>125</v>
      </c>
      <c r="DK2" s="16" t="s">
        <v>126</v>
      </c>
      <c r="DL2" s="18" t="s">
        <v>127</v>
      </c>
      <c r="DM2" s="16" t="s">
        <v>128</v>
      </c>
      <c r="DN2" s="16" t="s">
        <v>129</v>
      </c>
      <c r="DO2" s="16" t="s">
        <v>130</v>
      </c>
      <c r="DP2" s="18" t="s">
        <v>131</v>
      </c>
      <c r="DQ2" s="16" t="s">
        <v>132</v>
      </c>
      <c r="DR2" s="16" t="s">
        <v>133</v>
      </c>
      <c r="DS2" s="16" t="s">
        <v>134</v>
      </c>
    </row>
    <row r="3" spans="1:123" ht="77.5" x14ac:dyDescent="0.35">
      <c r="A3" s="16">
        <v>1</v>
      </c>
      <c r="B3" s="16" t="s">
        <v>65</v>
      </c>
      <c r="C3" s="18" t="s">
        <v>135</v>
      </c>
      <c r="D3" s="16" t="s">
        <v>136</v>
      </c>
      <c r="E3" s="16" t="s">
        <v>137</v>
      </c>
      <c r="F3" s="18" t="s">
        <v>138</v>
      </c>
      <c r="G3" s="16">
        <v>828210</v>
      </c>
      <c r="H3" s="16">
        <v>95976</v>
      </c>
      <c r="I3" s="16">
        <v>2076</v>
      </c>
      <c r="J3" s="16">
        <v>3</v>
      </c>
      <c r="K3" s="16">
        <v>1</v>
      </c>
      <c r="L3" s="16">
        <v>0</v>
      </c>
      <c r="M3" s="16">
        <v>3</v>
      </c>
      <c r="N3" s="16">
        <v>0</v>
      </c>
      <c r="O3" s="16">
        <v>0</v>
      </c>
      <c r="P3" s="16">
        <v>0</v>
      </c>
      <c r="Q3" s="16">
        <v>1</v>
      </c>
      <c r="R3" s="16">
        <v>0</v>
      </c>
      <c r="S3" s="16">
        <v>0</v>
      </c>
      <c r="T3" s="16">
        <v>0</v>
      </c>
      <c r="U3" s="16">
        <v>0</v>
      </c>
      <c r="V3" s="16">
        <v>2</v>
      </c>
      <c r="W3" s="16">
        <f>(2+0.2)*1.2/2</f>
        <v>1.32</v>
      </c>
      <c r="X3" s="16">
        <v>0</v>
      </c>
      <c r="Y3" s="16">
        <f>2*1.8</f>
        <v>3.6</v>
      </c>
      <c r="Z3" s="16">
        <v>0</v>
      </c>
      <c r="AA3" s="16">
        <v>0</v>
      </c>
      <c r="AB3" s="16">
        <v>0</v>
      </c>
      <c r="AC3" s="16">
        <f>2*1.2</f>
        <v>2.4</v>
      </c>
      <c r="AD3" s="16">
        <v>0</v>
      </c>
      <c r="AE3" s="16">
        <v>0</v>
      </c>
      <c r="AF3" s="16">
        <v>0</v>
      </c>
      <c r="AG3" s="16">
        <v>0</v>
      </c>
      <c r="AH3" s="16">
        <f>0.2*2</f>
        <v>0.4</v>
      </c>
      <c r="AI3" s="16" t="s">
        <v>139</v>
      </c>
      <c r="AJ3" s="16">
        <f>W3*2</f>
        <v>2.64</v>
      </c>
      <c r="AK3" s="17">
        <v>1</v>
      </c>
      <c r="AL3" s="17">
        <v>0</v>
      </c>
      <c r="AM3" s="17">
        <v>0</v>
      </c>
      <c r="AN3" s="17">
        <v>1</v>
      </c>
      <c r="AO3" s="17">
        <v>1</v>
      </c>
      <c r="AP3" s="17">
        <v>0</v>
      </c>
      <c r="AQ3" s="17">
        <v>0</v>
      </c>
      <c r="AR3" s="17">
        <v>0</v>
      </c>
      <c r="AS3" s="17">
        <v>0</v>
      </c>
      <c r="AT3" s="17">
        <v>1</v>
      </c>
      <c r="AU3" s="17">
        <v>0</v>
      </c>
      <c r="AV3" s="17">
        <v>0</v>
      </c>
      <c r="AW3" s="17">
        <v>1</v>
      </c>
      <c r="AX3" s="17">
        <v>1</v>
      </c>
      <c r="AY3" s="17">
        <v>1</v>
      </c>
      <c r="AZ3" s="17">
        <v>0</v>
      </c>
      <c r="BA3" s="17">
        <v>0</v>
      </c>
      <c r="BB3" s="16"/>
      <c r="BC3" s="16">
        <v>0</v>
      </c>
      <c r="BD3" s="16">
        <v>0</v>
      </c>
      <c r="BE3" s="16">
        <v>0</v>
      </c>
      <c r="BF3" s="16">
        <v>0</v>
      </c>
      <c r="BG3" s="16">
        <v>1</v>
      </c>
      <c r="BH3" s="16">
        <v>0</v>
      </c>
      <c r="BI3" s="16">
        <v>0</v>
      </c>
      <c r="BJ3" s="16">
        <v>0</v>
      </c>
      <c r="BK3" s="16">
        <v>0</v>
      </c>
      <c r="BL3" s="16">
        <v>0</v>
      </c>
      <c r="BM3" s="16">
        <v>0</v>
      </c>
      <c r="BN3" s="16">
        <v>0</v>
      </c>
      <c r="BO3" s="16">
        <v>0</v>
      </c>
      <c r="BP3" s="16">
        <v>0</v>
      </c>
      <c r="BQ3" s="16">
        <v>0</v>
      </c>
      <c r="BR3" s="16">
        <v>0</v>
      </c>
      <c r="BS3" s="16">
        <v>0</v>
      </c>
      <c r="BT3" s="16">
        <v>0</v>
      </c>
      <c r="BU3" s="16">
        <v>0</v>
      </c>
      <c r="BV3" s="16">
        <v>0</v>
      </c>
      <c r="BW3" s="16">
        <v>0</v>
      </c>
      <c r="BX3" s="16">
        <v>0</v>
      </c>
      <c r="BY3" s="17">
        <v>1</v>
      </c>
      <c r="BZ3" s="17">
        <v>1</v>
      </c>
      <c r="CA3" s="17">
        <v>0</v>
      </c>
      <c r="CB3" s="17">
        <v>0</v>
      </c>
      <c r="CC3" s="17">
        <v>0</v>
      </c>
      <c r="CD3" s="17">
        <v>0</v>
      </c>
      <c r="CE3" s="17">
        <v>0</v>
      </c>
      <c r="CF3" s="17">
        <v>0</v>
      </c>
      <c r="CG3" s="17">
        <v>0</v>
      </c>
      <c r="CH3" s="17">
        <v>0</v>
      </c>
      <c r="CI3" s="17">
        <v>1</v>
      </c>
      <c r="CJ3" s="17">
        <v>1</v>
      </c>
      <c r="CK3" s="17">
        <v>0</v>
      </c>
      <c r="CL3" s="17">
        <v>0</v>
      </c>
      <c r="CM3" s="17">
        <v>0</v>
      </c>
      <c r="CN3" s="17">
        <v>0</v>
      </c>
      <c r="CO3" s="17">
        <v>0</v>
      </c>
      <c r="CP3" s="17">
        <v>0</v>
      </c>
      <c r="CQ3" s="17">
        <v>0</v>
      </c>
      <c r="CR3" s="17">
        <v>0</v>
      </c>
      <c r="CS3" s="17">
        <v>0</v>
      </c>
      <c r="CT3" s="17">
        <v>0</v>
      </c>
      <c r="CU3" s="17">
        <v>0</v>
      </c>
      <c r="CV3" s="17">
        <v>0</v>
      </c>
      <c r="CW3" s="17">
        <v>0</v>
      </c>
      <c r="CX3" s="17">
        <v>0</v>
      </c>
      <c r="CY3" s="17">
        <v>0</v>
      </c>
      <c r="CZ3" s="17">
        <v>0</v>
      </c>
      <c r="DA3" s="17">
        <v>0</v>
      </c>
      <c r="DB3" s="16">
        <v>1</v>
      </c>
      <c r="DC3" s="16">
        <v>2</v>
      </c>
      <c r="DD3" s="16">
        <v>0</v>
      </c>
      <c r="DE3" s="16">
        <v>1</v>
      </c>
      <c r="DF3" s="16">
        <v>1</v>
      </c>
      <c r="DG3" s="16">
        <v>1</v>
      </c>
      <c r="DH3" s="16">
        <f t="shared" ref="DH3:DH25" si="0">SUM(BS3:CU3)</f>
        <v>4</v>
      </c>
      <c r="DI3" s="16">
        <v>1</v>
      </c>
      <c r="DJ3" s="16">
        <v>0</v>
      </c>
      <c r="DK3" s="16" t="s">
        <v>140</v>
      </c>
      <c r="DL3" s="18" t="s">
        <v>141</v>
      </c>
      <c r="DM3" s="16" t="s">
        <v>142</v>
      </c>
      <c r="DN3" s="16" t="s">
        <v>143</v>
      </c>
      <c r="DO3" s="16" t="s">
        <v>140</v>
      </c>
      <c r="DP3" s="18" t="s">
        <v>144</v>
      </c>
      <c r="DQ3" s="16" t="s">
        <v>145</v>
      </c>
      <c r="DR3" s="18" t="s">
        <v>146</v>
      </c>
      <c r="DS3" s="16" t="s">
        <v>147</v>
      </c>
    </row>
    <row r="4" spans="1:123" ht="77.5" x14ac:dyDescent="0.35">
      <c r="A4" s="16">
        <v>2</v>
      </c>
      <c r="B4" s="16" t="s">
        <v>66</v>
      </c>
      <c r="C4" s="18" t="s">
        <v>148</v>
      </c>
      <c r="D4" s="16" t="s">
        <v>136</v>
      </c>
      <c r="E4" s="16" t="s">
        <v>137</v>
      </c>
      <c r="F4" s="18" t="s">
        <v>138</v>
      </c>
      <c r="G4" s="16">
        <v>828039</v>
      </c>
      <c r="H4" s="16">
        <v>95890</v>
      </c>
      <c r="I4" s="16">
        <v>2049</v>
      </c>
      <c r="J4" s="16">
        <v>1</v>
      </c>
      <c r="K4" s="16">
        <v>0</v>
      </c>
      <c r="L4" s="16">
        <v>0</v>
      </c>
      <c r="M4" s="16">
        <v>1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f>0.84*0.7</f>
        <v>0.58799999999999997</v>
      </c>
      <c r="Z4" s="16">
        <v>0</v>
      </c>
      <c r="AA4" s="16">
        <v>0</v>
      </c>
      <c r="AB4" s="16">
        <v>0</v>
      </c>
      <c r="AC4" s="16">
        <v>0</v>
      </c>
      <c r="AD4" s="16">
        <v>0</v>
      </c>
      <c r="AE4" s="16">
        <v>0</v>
      </c>
      <c r="AF4" s="16">
        <v>0</v>
      </c>
      <c r="AG4" s="16">
        <v>0</v>
      </c>
      <c r="AH4" s="16">
        <v>0</v>
      </c>
      <c r="AI4" s="16" t="s">
        <v>149</v>
      </c>
      <c r="AJ4" s="16">
        <f>(0.6*0.7)/2*0.8</f>
        <v>0.16800000000000001</v>
      </c>
      <c r="AK4" s="17">
        <v>1</v>
      </c>
      <c r="AL4" s="17">
        <v>0</v>
      </c>
      <c r="AM4" s="17">
        <v>0</v>
      </c>
      <c r="AN4" s="17">
        <v>1</v>
      </c>
      <c r="AO4" s="17">
        <v>1</v>
      </c>
      <c r="AP4" s="17">
        <v>1</v>
      </c>
      <c r="AQ4" s="17">
        <v>0</v>
      </c>
      <c r="AR4" s="17">
        <v>0</v>
      </c>
      <c r="AS4" s="17">
        <v>0</v>
      </c>
      <c r="AT4" s="17">
        <v>1</v>
      </c>
      <c r="AU4" s="17">
        <v>0</v>
      </c>
      <c r="AV4" s="17">
        <v>0</v>
      </c>
      <c r="AW4" s="17">
        <v>1</v>
      </c>
      <c r="AX4" s="17">
        <v>1</v>
      </c>
      <c r="AY4" s="17">
        <v>0</v>
      </c>
      <c r="AZ4" s="17">
        <v>0</v>
      </c>
      <c r="BA4" s="17">
        <v>0</v>
      </c>
      <c r="BB4" s="16">
        <v>1</v>
      </c>
      <c r="BC4" s="16"/>
      <c r="BD4" s="16">
        <v>0</v>
      </c>
      <c r="BE4" s="16">
        <v>0</v>
      </c>
      <c r="BF4" s="16">
        <v>0</v>
      </c>
      <c r="BG4" s="16">
        <v>0</v>
      </c>
      <c r="BH4" s="16">
        <v>0</v>
      </c>
      <c r="BI4" s="16">
        <v>0</v>
      </c>
      <c r="BJ4" s="16">
        <v>0</v>
      </c>
      <c r="BK4" s="16">
        <v>0</v>
      </c>
      <c r="BL4" s="16">
        <v>0</v>
      </c>
      <c r="BM4" s="16">
        <v>0</v>
      </c>
      <c r="BN4" s="16">
        <v>0</v>
      </c>
      <c r="BO4" s="16">
        <v>0</v>
      </c>
      <c r="BP4" s="16">
        <v>0</v>
      </c>
      <c r="BQ4" s="16">
        <v>0</v>
      </c>
      <c r="BR4" s="16">
        <v>0</v>
      </c>
      <c r="BS4" s="16">
        <v>0</v>
      </c>
      <c r="BT4" s="16">
        <v>0</v>
      </c>
      <c r="BU4" s="16">
        <v>0</v>
      </c>
      <c r="BV4" s="16">
        <v>0</v>
      </c>
      <c r="BW4" s="16">
        <v>0</v>
      </c>
      <c r="BX4" s="16">
        <v>0</v>
      </c>
      <c r="BY4" s="17">
        <v>1</v>
      </c>
      <c r="BZ4" s="17">
        <v>1</v>
      </c>
      <c r="CA4" s="17">
        <v>0</v>
      </c>
      <c r="CB4" s="17">
        <v>0</v>
      </c>
      <c r="CC4" s="17">
        <v>0</v>
      </c>
      <c r="CD4" s="17">
        <v>0</v>
      </c>
      <c r="CE4" s="17">
        <v>0</v>
      </c>
      <c r="CF4" s="17">
        <v>0</v>
      </c>
      <c r="CG4" s="17">
        <v>0</v>
      </c>
      <c r="CH4" s="17">
        <v>0</v>
      </c>
      <c r="CI4" s="17">
        <v>1</v>
      </c>
      <c r="CJ4" s="17">
        <v>1</v>
      </c>
      <c r="CK4" s="17">
        <v>0</v>
      </c>
      <c r="CL4" s="17">
        <v>0</v>
      </c>
      <c r="CM4" s="17">
        <v>0</v>
      </c>
      <c r="CN4" s="17">
        <v>0</v>
      </c>
      <c r="CO4" s="17">
        <v>0</v>
      </c>
      <c r="CP4" s="17">
        <v>0</v>
      </c>
      <c r="CQ4" s="17">
        <v>0</v>
      </c>
      <c r="CR4" s="17">
        <v>0</v>
      </c>
      <c r="CS4" s="17">
        <v>0</v>
      </c>
      <c r="CT4" s="17">
        <v>0</v>
      </c>
      <c r="CU4" s="17">
        <v>0</v>
      </c>
      <c r="CV4" s="17">
        <v>0</v>
      </c>
      <c r="CW4" s="17">
        <v>0</v>
      </c>
      <c r="CX4" s="17">
        <v>0</v>
      </c>
      <c r="CY4" s="17">
        <v>0</v>
      </c>
      <c r="CZ4" s="17">
        <v>0</v>
      </c>
      <c r="DA4" s="17">
        <v>0</v>
      </c>
      <c r="DB4" s="16">
        <v>1</v>
      </c>
      <c r="DC4" s="16">
        <v>3</v>
      </c>
      <c r="DD4" s="16">
        <v>0</v>
      </c>
      <c r="DE4" s="16">
        <v>1</v>
      </c>
      <c r="DF4" s="16">
        <v>1</v>
      </c>
      <c r="DG4" s="16">
        <v>1</v>
      </c>
      <c r="DH4" s="16">
        <f t="shared" si="0"/>
        <v>4</v>
      </c>
      <c r="DI4" s="16">
        <v>1</v>
      </c>
      <c r="DJ4" s="16">
        <v>0</v>
      </c>
      <c r="DK4" s="16" t="s">
        <v>140</v>
      </c>
      <c r="DL4" s="18" t="s">
        <v>141</v>
      </c>
      <c r="DM4" s="16" t="s">
        <v>142</v>
      </c>
      <c r="DN4" s="16" t="s">
        <v>143</v>
      </c>
      <c r="DO4" s="16" t="s">
        <v>140</v>
      </c>
      <c r="DP4" s="18" t="s">
        <v>144</v>
      </c>
      <c r="DQ4" s="16" t="s">
        <v>145</v>
      </c>
      <c r="DR4" s="18" t="s">
        <v>146</v>
      </c>
      <c r="DS4" s="16" t="s">
        <v>147</v>
      </c>
    </row>
    <row r="5" spans="1:123" ht="77.5" x14ac:dyDescent="0.35">
      <c r="A5" s="16">
        <v>3</v>
      </c>
      <c r="B5" s="16" t="s">
        <v>67</v>
      </c>
      <c r="C5" s="18" t="s">
        <v>150</v>
      </c>
      <c r="D5" s="16" t="s">
        <v>136</v>
      </c>
      <c r="E5" s="16" t="s">
        <v>137</v>
      </c>
      <c r="F5" s="18" t="s">
        <v>138</v>
      </c>
      <c r="G5" s="16">
        <v>828049</v>
      </c>
      <c r="H5" s="16">
        <v>96358</v>
      </c>
      <c r="I5" s="16">
        <v>2045</v>
      </c>
      <c r="J5" s="16">
        <v>2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1</v>
      </c>
      <c r="S5" s="16">
        <v>0</v>
      </c>
      <c r="T5" s="16">
        <v>2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>
        <f>1.1*2</f>
        <v>2.2000000000000002</v>
      </c>
      <c r="AE5" s="16">
        <v>0</v>
      </c>
      <c r="AF5" s="16">
        <f>1.2*2</f>
        <v>2.4</v>
      </c>
      <c r="AG5" s="16">
        <v>0</v>
      </c>
      <c r="AH5" s="16">
        <v>0</v>
      </c>
      <c r="AI5" s="16" t="s">
        <v>151</v>
      </c>
      <c r="AJ5" s="16">
        <f>1.2*1.1*2</f>
        <v>2.64</v>
      </c>
      <c r="AK5" s="17">
        <v>1</v>
      </c>
      <c r="AL5" s="17">
        <v>1</v>
      </c>
      <c r="AM5" s="17">
        <v>0</v>
      </c>
      <c r="AN5" s="17">
        <v>1</v>
      </c>
      <c r="AO5" s="17">
        <v>1</v>
      </c>
      <c r="AP5" s="17">
        <v>1</v>
      </c>
      <c r="AQ5" s="17">
        <v>0</v>
      </c>
      <c r="AR5" s="17">
        <v>1</v>
      </c>
      <c r="AS5" s="17">
        <v>0</v>
      </c>
      <c r="AT5" s="17">
        <v>1</v>
      </c>
      <c r="AU5" s="17">
        <v>0</v>
      </c>
      <c r="AV5" s="17">
        <v>0</v>
      </c>
      <c r="AW5" s="17">
        <v>1</v>
      </c>
      <c r="AX5" s="17">
        <v>0</v>
      </c>
      <c r="AY5" s="17">
        <v>0</v>
      </c>
      <c r="AZ5" s="17">
        <v>0</v>
      </c>
      <c r="BA5" s="17">
        <v>1</v>
      </c>
      <c r="BB5" s="16">
        <v>0</v>
      </c>
      <c r="BC5" s="16">
        <v>0</v>
      </c>
      <c r="BD5" s="16"/>
      <c r="BE5" s="16">
        <v>1</v>
      </c>
      <c r="BF5" s="16">
        <v>1</v>
      </c>
      <c r="BG5" s="16">
        <v>0</v>
      </c>
      <c r="BH5" s="16">
        <v>0</v>
      </c>
      <c r="BI5" s="16">
        <v>0</v>
      </c>
      <c r="BJ5" s="16">
        <v>0</v>
      </c>
      <c r="BK5" s="16">
        <v>0</v>
      </c>
      <c r="BL5" s="16">
        <v>0</v>
      </c>
      <c r="BM5" s="16">
        <v>0</v>
      </c>
      <c r="BN5" s="16">
        <v>0</v>
      </c>
      <c r="BO5" s="16">
        <v>0</v>
      </c>
      <c r="BP5" s="16">
        <v>0</v>
      </c>
      <c r="BQ5" s="16">
        <v>0</v>
      </c>
      <c r="BR5" s="16">
        <v>0</v>
      </c>
      <c r="BS5" s="16">
        <v>0</v>
      </c>
      <c r="BT5" s="16">
        <v>0</v>
      </c>
      <c r="BU5" s="16">
        <v>0</v>
      </c>
      <c r="BV5" s="16">
        <v>0</v>
      </c>
      <c r="BW5" s="16">
        <v>0</v>
      </c>
      <c r="BX5" s="16">
        <v>0</v>
      </c>
      <c r="BY5" s="17">
        <v>0</v>
      </c>
      <c r="BZ5" s="17">
        <v>0</v>
      </c>
      <c r="CA5" s="17">
        <v>0</v>
      </c>
      <c r="CB5" s="17">
        <v>0</v>
      </c>
      <c r="CC5" s="17">
        <v>0</v>
      </c>
      <c r="CD5" s="17">
        <v>0</v>
      </c>
      <c r="CE5" s="17">
        <v>1</v>
      </c>
      <c r="CF5" s="17">
        <v>0</v>
      </c>
      <c r="CG5" s="17">
        <v>0</v>
      </c>
      <c r="CH5" s="17">
        <v>1</v>
      </c>
      <c r="CI5" s="17">
        <v>0</v>
      </c>
      <c r="CJ5" s="17">
        <v>0</v>
      </c>
      <c r="CK5" s="17">
        <v>0</v>
      </c>
      <c r="CL5" s="17">
        <v>0</v>
      </c>
      <c r="CM5" s="17">
        <v>0</v>
      </c>
      <c r="CN5" s="17">
        <v>0</v>
      </c>
      <c r="CO5" s="17">
        <v>0</v>
      </c>
      <c r="CP5" s="17">
        <v>0</v>
      </c>
      <c r="CQ5" s="17">
        <v>0</v>
      </c>
      <c r="CR5" s="17">
        <v>0</v>
      </c>
      <c r="CS5" s="17">
        <v>0</v>
      </c>
      <c r="CT5" s="17">
        <v>0</v>
      </c>
      <c r="CU5" s="17">
        <v>0</v>
      </c>
      <c r="CV5" s="17">
        <v>0</v>
      </c>
      <c r="CW5" s="17">
        <v>0</v>
      </c>
      <c r="CX5" s="17">
        <v>0</v>
      </c>
      <c r="CY5" s="17">
        <v>0</v>
      </c>
      <c r="CZ5" s="17">
        <v>0</v>
      </c>
      <c r="DA5" s="17">
        <v>0</v>
      </c>
      <c r="DB5" s="16">
        <v>1</v>
      </c>
      <c r="DC5" s="16">
        <v>4</v>
      </c>
      <c r="DD5" s="16">
        <v>0</v>
      </c>
      <c r="DE5" s="16">
        <v>1</v>
      </c>
      <c r="DF5" s="16">
        <v>1</v>
      </c>
      <c r="DG5" s="16">
        <v>2</v>
      </c>
      <c r="DH5" s="16">
        <f t="shared" si="0"/>
        <v>2</v>
      </c>
      <c r="DI5" s="16">
        <v>1</v>
      </c>
      <c r="DJ5" s="16">
        <v>0</v>
      </c>
      <c r="DK5" s="16" t="s">
        <v>140</v>
      </c>
      <c r="DL5" s="18" t="s">
        <v>141</v>
      </c>
      <c r="DM5" s="16" t="s">
        <v>142</v>
      </c>
      <c r="DN5" s="16" t="s">
        <v>143</v>
      </c>
      <c r="DO5" s="16" t="s">
        <v>140</v>
      </c>
      <c r="DP5" s="18" t="s">
        <v>144</v>
      </c>
      <c r="DQ5" s="16" t="s">
        <v>145</v>
      </c>
      <c r="DR5" s="18" t="s">
        <v>146</v>
      </c>
      <c r="DS5" s="16" t="s">
        <v>147</v>
      </c>
    </row>
    <row r="6" spans="1:123" ht="77.5" x14ac:dyDescent="0.35">
      <c r="A6" s="16">
        <v>4</v>
      </c>
      <c r="B6" s="16" t="s">
        <v>68</v>
      </c>
      <c r="C6" s="18" t="s">
        <v>152</v>
      </c>
      <c r="D6" s="16" t="s">
        <v>136</v>
      </c>
      <c r="E6" s="16" t="s">
        <v>137</v>
      </c>
      <c r="F6" s="18" t="s">
        <v>138</v>
      </c>
      <c r="G6" s="16">
        <v>828149</v>
      </c>
      <c r="H6" s="16">
        <v>96411</v>
      </c>
      <c r="I6" s="16">
        <v>2053</v>
      </c>
      <c r="J6" s="16">
        <v>1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1</v>
      </c>
      <c r="R6" s="16">
        <v>0</v>
      </c>
      <c r="S6" s="16">
        <v>2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f>2.4*1.4</f>
        <v>3.36</v>
      </c>
      <c r="AD6" s="16">
        <v>0</v>
      </c>
      <c r="AE6" s="16">
        <f>2.4*2.5</f>
        <v>6</v>
      </c>
      <c r="AF6" s="16">
        <v>0</v>
      </c>
      <c r="AG6" s="16">
        <v>0</v>
      </c>
      <c r="AH6" s="16">
        <v>0</v>
      </c>
      <c r="AI6" s="16" t="s">
        <v>153</v>
      </c>
      <c r="AJ6" s="16">
        <f>1.4*2.4*2.5</f>
        <v>8.4</v>
      </c>
      <c r="AK6" s="17">
        <v>1</v>
      </c>
      <c r="AL6" s="17">
        <v>0</v>
      </c>
      <c r="AM6" s="17">
        <v>0</v>
      </c>
      <c r="AN6" s="17">
        <v>1</v>
      </c>
      <c r="AO6" s="17">
        <v>1</v>
      </c>
      <c r="AP6" s="17">
        <v>1</v>
      </c>
      <c r="AQ6" s="17">
        <v>0</v>
      </c>
      <c r="AR6" s="17">
        <v>1</v>
      </c>
      <c r="AS6" s="17">
        <v>0</v>
      </c>
      <c r="AT6" s="17">
        <v>1</v>
      </c>
      <c r="AU6" s="17">
        <v>0</v>
      </c>
      <c r="AV6" s="17">
        <v>0</v>
      </c>
      <c r="AW6" s="17">
        <v>1</v>
      </c>
      <c r="AX6" s="17">
        <v>0</v>
      </c>
      <c r="AY6" s="17">
        <v>0</v>
      </c>
      <c r="AZ6" s="17">
        <v>0</v>
      </c>
      <c r="BA6" s="17">
        <v>1</v>
      </c>
      <c r="BB6" s="16">
        <v>0</v>
      </c>
      <c r="BC6" s="16">
        <v>0</v>
      </c>
      <c r="BD6" s="16">
        <v>1</v>
      </c>
      <c r="BE6" s="16"/>
      <c r="BF6" s="16">
        <v>1</v>
      </c>
      <c r="BG6" s="16">
        <v>1</v>
      </c>
      <c r="BH6" s="16">
        <v>0</v>
      </c>
      <c r="BI6" s="16">
        <v>0</v>
      </c>
      <c r="BJ6" s="16">
        <v>0</v>
      </c>
      <c r="BK6" s="16">
        <v>0</v>
      </c>
      <c r="BL6" s="16">
        <v>0</v>
      </c>
      <c r="BM6" s="16">
        <v>0</v>
      </c>
      <c r="BN6" s="16">
        <v>0</v>
      </c>
      <c r="BO6" s="16">
        <v>0</v>
      </c>
      <c r="BP6" s="16">
        <v>0</v>
      </c>
      <c r="BQ6" s="16">
        <v>0</v>
      </c>
      <c r="BR6" s="16">
        <v>0</v>
      </c>
      <c r="BS6" s="16">
        <v>0</v>
      </c>
      <c r="BT6" s="16">
        <v>0</v>
      </c>
      <c r="BU6" s="16">
        <v>0</v>
      </c>
      <c r="BV6" s="16">
        <v>0</v>
      </c>
      <c r="BW6" s="16">
        <v>0</v>
      </c>
      <c r="BX6" s="16">
        <v>0</v>
      </c>
      <c r="BY6" s="17">
        <v>0</v>
      </c>
      <c r="BZ6" s="17">
        <v>0</v>
      </c>
      <c r="CA6" s="17">
        <v>0</v>
      </c>
      <c r="CB6" s="17">
        <v>0</v>
      </c>
      <c r="CC6" s="17">
        <v>0</v>
      </c>
      <c r="CD6" s="17">
        <v>0</v>
      </c>
      <c r="CE6" s="17">
        <v>1</v>
      </c>
      <c r="CF6" s="17">
        <v>1</v>
      </c>
      <c r="CG6" s="17">
        <v>0</v>
      </c>
      <c r="CH6" s="17">
        <v>1</v>
      </c>
      <c r="CI6" s="17">
        <v>0</v>
      </c>
      <c r="CJ6" s="17">
        <v>0</v>
      </c>
      <c r="CK6" s="17">
        <v>0</v>
      </c>
      <c r="CL6" s="17">
        <v>0</v>
      </c>
      <c r="CM6" s="17">
        <v>0</v>
      </c>
      <c r="CN6" s="17">
        <v>0</v>
      </c>
      <c r="CO6" s="17">
        <v>0</v>
      </c>
      <c r="CP6" s="17">
        <v>0</v>
      </c>
      <c r="CQ6" s="17">
        <v>0</v>
      </c>
      <c r="CR6" s="17">
        <v>0</v>
      </c>
      <c r="CS6" s="17">
        <v>0</v>
      </c>
      <c r="CT6" s="17">
        <v>0</v>
      </c>
      <c r="CU6" s="17">
        <v>0</v>
      </c>
      <c r="CV6" s="17">
        <v>0</v>
      </c>
      <c r="CW6" s="17">
        <v>0</v>
      </c>
      <c r="CX6" s="17">
        <v>0</v>
      </c>
      <c r="CY6" s="17">
        <v>0</v>
      </c>
      <c r="CZ6" s="17">
        <v>0</v>
      </c>
      <c r="DA6" s="17">
        <v>0</v>
      </c>
      <c r="DB6" s="16">
        <v>1</v>
      </c>
      <c r="DC6" s="16">
        <v>4</v>
      </c>
      <c r="DD6" s="16">
        <v>0</v>
      </c>
      <c r="DE6" s="16">
        <v>1</v>
      </c>
      <c r="DF6" s="16">
        <v>1</v>
      </c>
      <c r="DG6" s="16">
        <v>3</v>
      </c>
      <c r="DH6" s="16">
        <f t="shared" si="0"/>
        <v>3</v>
      </c>
      <c r="DI6" s="16">
        <v>1</v>
      </c>
      <c r="DJ6" s="16">
        <v>0</v>
      </c>
      <c r="DK6" s="16" t="s">
        <v>140</v>
      </c>
      <c r="DL6" s="18" t="s">
        <v>141</v>
      </c>
      <c r="DM6" s="16" t="s">
        <v>142</v>
      </c>
      <c r="DN6" s="16" t="s">
        <v>143</v>
      </c>
      <c r="DO6" s="16" t="s">
        <v>140</v>
      </c>
      <c r="DP6" s="18" t="s">
        <v>144</v>
      </c>
      <c r="DQ6" s="16" t="s">
        <v>145</v>
      </c>
      <c r="DR6" s="18" t="s">
        <v>146</v>
      </c>
      <c r="DS6" s="16" t="s">
        <v>147</v>
      </c>
    </row>
    <row r="7" spans="1:123" ht="77.5" x14ac:dyDescent="0.35">
      <c r="A7" s="16">
        <v>5</v>
      </c>
      <c r="B7" s="16" t="s">
        <v>69</v>
      </c>
      <c r="C7" s="18" t="s">
        <v>154</v>
      </c>
      <c r="D7" s="16" t="s">
        <v>136</v>
      </c>
      <c r="E7" s="16" t="s">
        <v>137</v>
      </c>
      <c r="F7" s="18" t="s">
        <v>138</v>
      </c>
      <c r="G7" s="16">
        <v>827972</v>
      </c>
      <c r="H7" s="16">
        <v>96337</v>
      </c>
      <c r="I7" s="16">
        <v>2050</v>
      </c>
      <c r="J7" s="16">
        <v>1</v>
      </c>
      <c r="K7" s="16">
        <v>0</v>
      </c>
      <c r="L7" s="16">
        <v>3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f>1.6*1.9</f>
        <v>3.04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 t="s">
        <v>139</v>
      </c>
      <c r="AJ7" s="16">
        <f>1.6*1*1.9</f>
        <v>3.04</v>
      </c>
      <c r="AK7" s="17">
        <v>1</v>
      </c>
      <c r="AL7" s="17">
        <v>1</v>
      </c>
      <c r="AM7" s="17">
        <v>0</v>
      </c>
      <c r="AN7" s="17">
        <v>1</v>
      </c>
      <c r="AO7" s="17">
        <v>1</v>
      </c>
      <c r="AP7" s="17">
        <v>1</v>
      </c>
      <c r="AQ7" s="17">
        <v>1</v>
      </c>
      <c r="AR7" s="17">
        <v>1</v>
      </c>
      <c r="AS7" s="17">
        <v>0</v>
      </c>
      <c r="AT7" s="17">
        <v>1</v>
      </c>
      <c r="AU7" s="17">
        <v>0</v>
      </c>
      <c r="AV7" s="17">
        <v>0</v>
      </c>
      <c r="AW7" s="17">
        <v>1</v>
      </c>
      <c r="AX7" s="17">
        <v>0</v>
      </c>
      <c r="AY7" s="17">
        <v>0</v>
      </c>
      <c r="AZ7" s="17">
        <v>0</v>
      </c>
      <c r="BA7" s="17">
        <v>1</v>
      </c>
      <c r="BB7" s="16">
        <v>0</v>
      </c>
      <c r="BC7" s="16">
        <v>0</v>
      </c>
      <c r="BD7" s="16">
        <v>1</v>
      </c>
      <c r="BE7" s="16">
        <v>1</v>
      </c>
      <c r="BF7" s="16"/>
      <c r="BG7" s="16">
        <v>0</v>
      </c>
      <c r="BH7" s="16">
        <v>0</v>
      </c>
      <c r="BI7" s="16">
        <v>1</v>
      </c>
      <c r="BJ7" s="16">
        <v>0</v>
      </c>
      <c r="BK7" s="16">
        <v>0</v>
      </c>
      <c r="BL7" s="16">
        <v>0</v>
      </c>
      <c r="BM7" s="16">
        <v>0</v>
      </c>
      <c r="BN7" s="16">
        <v>0</v>
      </c>
      <c r="BO7" s="16">
        <v>0</v>
      </c>
      <c r="BP7" s="16">
        <v>0</v>
      </c>
      <c r="BQ7" s="16">
        <v>0</v>
      </c>
      <c r="BR7" s="16">
        <v>0</v>
      </c>
      <c r="BS7" s="16">
        <v>0</v>
      </c>
      <c r="BT7" s="16">
        <v>0</v>
      </c>
      <c r="BU7" s="16">
        <v>0</v>
      </c>
      <c r="BV7" s="16">
        <v>0</v>
      </c>
      <c r="BW7" s="16">
        <v>0</v>
      </c>
      <c r="BX7" s="16">
        <v>0</v>
      </c>
      <c r="BY7" s="17">
        <v>0</v>
      </c>
      <c r="BZ7" s="17">
        <v>0</v>
      </c>
      <c r="CA7" s="17">
        <v>0</v>
      </c>
      <c r="CB7" s="17">
        <v>0</v>
      </c>
      <c r="CC7" s="17">
        <v>0</v>
      </c>
      <c r="CD7" s="17">
        <v>0</v>
      </c>
      <c r="CE7" s="17">
        <v>0</v>
      </c>
      <c r="CF7" s="17">
        <v>0</v>
      </c>
      <c r="CG7" s="17">
        <v>0</v>
      </c>
      <c r="CH7" s="17">
        <v>0</v>
      </c>
      <c r="CI7" s="17">
        <v>0</v>
      </c>
      <c r="CJ7" s="17">
        <v>0</v>
      </c>
      <c r="CK7" s="17">
        <v>0</v>
      </c>
      <c r="CL7" s="17">
        <v>0</v>
      </c>
      <c r="CM7" s="17">
        <v>0</v>
      </c>
      <c r="CN7" s="17">
        <v>0</v>
      </c>
      <c r="CO7" s="17">
        <v>0</v>
      </c>
      <c r="CP7" s="17">
        <v>0</v>
      </c>
      <c r="CQ7" s="17">
        <v>0</v>
      </c>
      <c r="CR7" s="17">
        <v>0</v>
      </c>
      <c r="CS7" s="17">
        <v>0</v>
      </c>
      <c r="CT7" s="17">
        <v>0</v>
      </c>
      <c r="CU7" s="17">
        <v>0</v>
      </c>
      <c r="CV7" s="17">
        <v>0</v>
      </c>
      <c r="CW7" s="17">
        <v>0</v>
      </c>
      <c r="CX7" s="17">
        <v>0</v>
      </c>
      <c r="CY7" s="17">
        <v>0</v>
      </c>
      <c r="CZ7" s="17">
        <v>0</v>
      </c>
      <c r="DA7" s="17">
        <v>0</v>
      </c>
      <c r="DB7" s="16">
        <v>2</v>
      </c>
      <c r="DC7" s="16">
        <v>5</v>
      </c>
      <c r="DD7" s="16">
        <v>0</v>
      </c>
      <c r="DE7" s="16">
        <v>1</v>
      </c>
      <c r="DF7" s="16">
        <v>1</v>
      </c>
      <c r="DG7" s="16">
        <v>3</v>
      </c>
      <c r="DH7" s="16">
        <f t="shared" si="0"/>
        <v>0</v>
      </c>
      <c r="DI7" s="16">
        <v>1</v>
      </c>
      <c r="DJ7" s="16">
        <v>0</v>
      </c>
      <c r="DK7" s="16" t="s">
        <v>140</v>
      </c>
      <c r="DL7" s="18" t="s">
        <v>141</v>
      </c>
      <c r="DM7" s="16" t="s">
        <v>142</v>
      </c>
      <c r="DN7" s="16" t="s">
        <v>143</v>
      </c>
      <c r="DO7" s="16" t="s">
        <v>140</v>
      </c>
      <c r="DP7" s="18" t="s">
        <v>144</v>
      </c>
      <c r="DQ7" s="16" t="s">
        <v>145</v>
      </c>
      <c r="DR7" s="18" t="s">
        <v>146</v>
      </c>
      <c r="DS7" s="16" t="s">
        <v>147</v>
      </c>
    </row>
    <row r="8" spans="1:123" ht="77.5" x14ac:dyDescent="0.35">
      <c r="A8" s="16">
        <v>6</v>
      </c>
      <c r="B8" s="16" t="s">
        <v>70</v>
      </c>
      <c r="C8" s="18" t="s">
        <v>155</v>
      </c>
      <c r="D8" s="16" t="s">
        <v>136</v>
      </c>
      <c r="E8" s="16" t="s">
        <v>137</v>
      </c>
      <c r="F8" s="18" t="s">
        <v>138</v>
      </c>
      <c r="G8" s="16">
        <v>827974</v>
      </c>
      <c r="H8" s="16">
        <v>96164</v>
      </c>
      <c r="I8" s="16">
        <v>2063</v>
      </c>
      <c r="J8" s="16">
        <v>1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2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f>2*1.1</f>
        <v>2.2000000000000002</v>
      </c>
      <c r="AI8" s="16" t="s">
        <v>151</v>
      </c>
      <c r="AJ8" s="16">
        <f>AH8*0.8</f>
        <v>1.7600000000000002</v>
      </c>
      <c r="AK8" s="17">
        <v>1</v>
      </c>
      <c r="AL8" s="17">
        <v>0</v>
      </c>
      <c r="AM8" s="17">
        <v>0</v>
      </c>
      <c r="AN8" s="17">
        <v>1</v>
      </c>
      <c r="AO8" s="17">
        <v>1</v>
      </c>
      <c r="AP8" s="17">
        <v>0</v>
      </c>
      <c r="AQ8" s="17">
        <v>0</v>
      </c>
      <c r="AR8" s="17">
        <v>0</v>
      </c>
      <c r="AS8" s="17">
        <v>0</v>
      </c>
      <c r="AT8" s="17">
        <v>1</v>
      </c>
      <c r="AU8" s="17">
        <v>0</v>
      </c>
      <c r="AV8" s="17">
        <v>1</v>
      </c>
      <c r="AW8" s="17">
        <v>1</v>
      </c>
      <c r="AX8" s="17">
        <v>1</v>
      </c>
      <c r="AY8" s="17">
        <v>0</v>
      </c>
      <c r="AZ8" s="17">
        <v>0</v>
      </c>
      <c r="BA8" s="17">
        <v>0</v>
      </c>
      <c r="BB8" s="16">
        <v>1</v>
      </c>
      <c r="BC8" s="16">
        <v>0</v>
      </c>
      <c r="BD8" s="16">
        <v>0</v>
      </c>
      <c r="BE8" s="16">
        <v>1</v>
      </c>
      <c r="BF8" s="16">
        <v>0</v>
      </c>
      <c r="BG8" s="16"/>
      <c r="BH8" s="16">
        <v>1</v>
      </c>
      <c r="BI8" s="16">
        <v>1</v>
      </c>
      <c r="BJ8" s="16">
        <v>0</v>
      </c>
      <c r="BK8" s="16">
        <v>0</v>
      </c>
      <c r="BL8" s="16">
        <v>0</v>
      </c>
      <c r="BM8" s="16">
        <v>0</v>
      </c>
      <c r="BN8" s="16">
        <v>0</v>
      </c>
      <c r="BO8" s="16">
        <v>0</v>
      </c>
      <c r="BP8" s="16">
        <v>0</v>
      </c>
      <c r="BQ8" s="16">
        <v>0</v>
      </c>
      <c r="BR8" s="16">
        <v>0</v>
      </c>
      <c r="BS8" s="16">
        <v>0</v>
      </c>
      <c r="BT8" s="16">
        <v>0</v>
      </c>
      <c r="BU8" s="16">
        <v>0</v>
      </c>
      <c r="BV8" s="16">
        <v>0</v>
      </c>
      <c r="BW8" s="16">
        <v>0</v>
      </c>
      <c r="BX8" s="16">
        <v>0</v>
      </c>
      <c r="BY8" s="17">
        <v>1</v>
      </c>
      <c r="BZ8" s="17">
        <v>1</v>
      </c>
      <c r="CA8" s="17">
        <v>1</v>
      </c>
      <c r="CB8" s="17">
        <v>1</v>
      </c>
      <c r="CC8" s="17">
        <v>1</v>
      </c>
      <c r="CD8" s="17">
        <v>1</v>
      </c>
      <c r="CE8" s="17">
        <v>0</v>
      </c>
      <c r="CF8" s="17">
        <v>0</v>
      </c>
      <c r="CG8" s="17">
        <v>0</v>
      </c>
      <c r="CH8" s="17">
        <v>0</v>
      </c>
      <c r="CI8" s="17">
        <v>1</v>
      </c>
      <c r="CJ8" s="17">
        <v>1</v>
      </c>
      <c r="CK8" s="17">
        <v>0</v>
      </c>
      <c r="CL8" s="17">
        <v>0</v>
      </c>
      <c r="CM8" s="17">
        <v>0</v>
      </c>
      <c r="CN8" s="17">
        <v>0</v>
      </c>
      <c r="CO8" s="17">
        <v>0</v>
      </c>
      <c r="CP8" s="17">
        <v>0</v>
      </c>
      <c r="CQ8" s="17">
        <v>0</v>
      </c>
      <c r="CR8" s="17">
        <v>0</v>
      </c>
      <c r="CS8" s="17">
        <v>0</v>
      </c>
      <c r="CT8" s="17">
        <v>0</v>
      </c>
      <c r="CU8" s="17">
        <v>0</v>
      </c>
      <c r="CV8" s="17">
        <v>0</v>
      </c>
      <c r="CW8" s="17">
        <v>0</v>
      </c>
      <c r="CX8" s="17">
        <v>0</v>
      </c>
      <c r="CY8" s="17">
        <v>0</v>
      </c>
      <c r="CZ8" s="17">
        <v>0</v>
      </c>
      <c r="DA8" s="17">
        <v>0</v>
      </c>
      <c r="DB8" s="16">
        <v>1</v>
      </c>
      <c r="DC8" s="16">
        <v>2</v>
      </c>
      <c r="DD8" s="16">
        <v>0</v>
      </c>
      <c r="DE8" s="16">
        <v>1</v>
      </c>
      <c r="DF8" s="16">
        <v>2</v>
      </c>
      <c r="DG8" s="16">
        <v>4</v>
      </c>
      <c r="DH8" s="16">
        <f t="shared" si="0"/>
        <v>8</v>
      </c>
      <c r="DI8" s="16">
        <v>1</v>
      </c>
      <c r="DJ8" s="16">
        <v>0</v>
      </c>
      <c r="DK8" s="16" t="s">
        <v>140</v>
      </c>
      <c r="DL8" s="18" t="s">
        <v>141</v>
      </c>
      <c r="DM8" s="16" t="s">
        <v>142</v>
      </c>
      <c r="DN8" s="16" t="s">
        <v>143</v>
      </c>
      <c r="DO8" s="16" t="s">
        <v>140</v>
      </c>
      <c r="DP8" s="18" t="s">
        <v>144</v>
      </c>
      <c r="DQ8" s="16" t="s">
        <v>145</v>
      </c>
      <c r="DR8" s="18" t="s">
        <v>146</v>
      </c>
      <c r="DS8" s="16" t="s">
        <v>147</v>
      </c>
    </row>
    <row r="9" spans="1:123" ht="77.5" x14ac:dyDescent="0.35">
      <c r="A9" s="16">
        <v>7</v>
      </c>
      <c r="B9" s="16" t="s">
        <v>71</v>
      </c>
      <c r="C9" s="18" t="s">
        <v>156</v>
      </c>
      <c r="D9" s="16" t="s">
        <v>136</v>
      </c>
      <c r="E9" s="16" t="s">
        <v>137</v>
      </c>
      <c r="F9" s="18" t="s">
        <v>138</v>
      </c>
      <c r="G9" s="16">
        <v>828253</v>
      </c>
      <c r="H9" s="16">
        <v>96241</v>
      </c>
      <c r="I9" s="16">
        <v>2027</v>
      </c>
      <c r="J9" s="16">
        <v>1</v>
      </c>
      <c r="K9" s="16">
        <v>0</v>
      </c>
      <c r="L9" s="16">
        <v>0</v>
      </c>
      <c r="M9" s="16">
        <v>0</v>
      </c>
      <c r="N9" s="16">
        <v>0</v>
      </c>
      <c r="O9" s="16">
        <v>1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f>1.3*0.7</f>
        <v>0.90999999999999992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 t="s">
        <v>157</v>
      </c>
      <c r="AJ9" s="16">
        <f>(0.7*0.7)*3.14*1.3</f>
        <v>2.0001799999999998</v>
      </c>
      <c r="AK9" s="17">
        <v>1</v>
      </c>
      <c r="AL9" s="17">
        <v>1</v>
      </c>
      <c r="AM9" s="17">
        <v>0</v>
      </c>
      <c r="AN9" s="17">
        <v>1</v>
      </c>
      <c r="AO9" s="17">
        <v>1</v>
      </c>
      <c r="AP9" s="17">
        <v>1</v>
      </c>
      <c r="AQ9" s="17">
        <v>1</v>
      </c>
      <c r="AR9" s="17">
        <v>1</v>
      </c>
      <c r="AS9" s="17">
        <v>0</v>
      </c>
      <c r="AT9" s="17">
        <v>1</v>
      </c>
      <c r="AU9" s="17">
        <v>0</v>
      </c>
      <c r="AV9" s="17">
        <v>1</v>
      </c>
      <c r="AW9" s="17">
        <v>1</v>
      </c>
      <c r="AX9" s="17">
        <v>1</v>
      </c>
      <c r="AY9" s="17">
        <v>1</v>
      </c>
      <c r="AZ9" s="17">
        <v>0</v>
      </c>
      <c r="BA9" s="17">
        <v>1</v>
      </c>
      <c r="BB9" s="16">
        <v>0</v>
      </c>
      <c r="BC9" s="16">
        <v>0</v>
      </c>
      <c r="BD9" s="16">
        <v>0</v>
      </c>
      <c r="BE9" s="16">
        <v>0</v>
      </c>
      <c r="BF9" s="16">
        <v>1</v>
      </c>
      <c r="BG9" s="16">
        <v>1</v>
      </c>
      <c r="BH9" s="16"/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O9" s="16">
        <v>0</v>
      </c>
      <c r="BP9" s="16">
        <v>0</v>
      </c>
      <c r="BQ9" s="16">
        <v>0</v>
      </c>
      <c r="BR9" s="16">
        <v>0</v>
      </c>
      <c r="BS9" s="16">
        <v>0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7">
        <v>0</v>
      </c>
      <c r="BZ9" s="17">
        <v>0</v>
      </c>
      <c r="CA9" s="17">
        <v>1</v>
      </c>
      <c r="CB9" s="17">
        <v>1</v>
      </c>
      <c r="CC9" s="17">
        <v>1</v>
      </c>
      <c r="CD9" s="17">
        <v>1</v>
      </c>
      <c r="CE9" s="17">
        <v>1</v>
      </c>
      <c r="CF9" s="17">
        <v>0</v>
      </c>
      <c r="CG9" s="17">
        <v>0</v>
      </c>
      <c r="CH9" s="17">
        <v>1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6">
        <v>2</v>
      </c>
      <c r="DC9" s="16">
        <v>5</v>
      </c>
      <c r="DD9" s="16">
        <v>0</v>
      </c>
      <c r="DE9" s="16">
        <v>1</v>
      </c>
      <c r="DF9" s="16">
        <v>3</v>
      </c>
      <c r="DG9" s="16">
        <v>2</v>
      </c>
      <c r="DH9" s="16">
        <f t="shared" si="0"/>
        <v>6</v>
      </c>
      <c r="DI9" s="16">
        <v>1</v>
      </c>
      <c r="DJ9" s="16">
        <v>0</v>
      </c>
      <c r="DK9" s="16" t="s">
        <v>140</v>
      </c>
      <c r="DL9" s="18" t="s">
        <v>141</v>
      </c>
      <c r="DM9" s="16" t="s">
        <v>142</v>
      </c>
      <c r="DN9" s="16" t="s">
        <v>143</v>
      </c>
      <c r="DO9" s="16" t="s">
        <v>140</v>
      </c>
      <c r="DP9" s="18" t="s">
        <v>144</v>
      </c>
      <c r="DQ9" s="16" t="s">
        <v>145</v>
      </c>
      <c r="DR9" s="18" t="s">
        <v>146</v>
      </c>
      <c r="DS9" s="16" t="s">
        <v>147</v>
      </c>
    </row>
    <row r="10" spans="1:123" ht="77.5" x14ac:dyDescent="0.35">
      <c r="A10" s="16">
        <v>8</v>
      </c>
      <c r="B10" s="16" t="s">
        <v>72</v>
      </c>
      <c r="C10" s="18" t="s">
        <v>158</v>
      </c>
      <c r="D10" s="16" t="s">
        <v>136</v>
      </c>
      <c r="E10" s="16" t="s">
        <v>137</v>
      </c>
      <c r="F10" s="18" t="s">
        <v>138</v>
      </c>
      <c r="G10" s="16">
        <v>828163</v>
      </c>
      <c r="H10" s="16">
        <v>96240</v>
      </c>
      <c r="I10" s="16">
        <v>2046</v>
      </c>
      <c r="J10" s="16">
        <v>1</v>
      </c>
      <c r="K10" s="16">
        <v>3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f>1.4*1.3</f>
        <v>1.8199999999999998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 t="s">
        <v>149</v>
      </c>
      <c r="AJ10" s="16">
        <f>1.3*0.8/2*1.4</f>
        <v>0.72799999999999998</v>
      </c>
      <c r="AK10" s="17">
        <v>1</v>
      </c>
      <c r="AL10" s="17">
        <v>1</v>
      </c>
      <c r="AM10" s="17">
        <v>0</v>
      </c>
      <c r="AN10" s="17">
        <v>1</v>
      </c>
      <c r="AO10" s="17">
        <v>1</v>
      </c>
      <c r="AP10" s="17">
        <v>1</v>
      </c>
      <c r="AQ10" s="17">
        <v>1</v>
      </c>
      <c r="AR10" s="17">
        <v>1</v>
      </c>
      <c r="AS10" s="17">
        <v>0</v>
      </c>
      <c r="AT10" s="17">
        <v>1</v>
      </c>
      <c r="AU10" s="17">
        <v>0</v>
      </c>
      <c r="AV10" s="17">
        <v>1</v>
      </c>
      <c r="AW10" s="17">
        <v>1</v>
      </c>
      <c r="AX10" s="17">
        <v>0</v>
      </c>
      <c r="AY10" s="17">
        <v>1</v>
      </c>
      <c r="AZ10" s="17">
        <v>0</v>
      </c>
      <c r="BA10" s="17">
        <v>1</v>
      </c>
      <c r="BB10" s="16">
        <v>0</v>
      </c>
      <c r="BC10" s="16">
        <v>0</v>
      </c>
      <c r="BD10" s="16">
        <v>0</v>
      </c>
      <c r="BE10" s="16">
        <v>0</v>
      </c>
      <c r="BF10" s="16">
        <v>1</v>
      </c>
      <c r="BG10" s="16">
        <v>1</v>
      </c>
      <c r="BH10" s="16">
        <v>0</v>
      </c>
      <c r="BI10" s="16"/>
      <c r="BJ10" s="16">
        <v>0</v>
      </c>
      <c r="BK10" s="16">
        <v>0</v>
      </c>
      <c r="BL10" s="16">
        <v>0</v>
      </c>
      <c r="BM10" s="16">
        <v>0</v>
      </c>
      <c r="BN10" s="16">
        <v>0</v>
      </c>
      <c r="BO10" s="16">
        <v>0</v>
      </c>
      <c r="BP10" s="16">
        <v>0</v>
      </c>
      <c r="BQ10" s="16">
        <v>0</v>
      </c>
      <c r="BR10" s="16">
        <v>0</v>
      </c>
      <c r="BS10" s="16">
        <v>0</v>
      </c>
      <c r="BT10" s="16">
        <v>0</v>
      </c>
      <c r="BU10" s="16">
        <v>0</v>
      </c>
      <c r="BV10" s="16">
        <v>0</v>
      </c>
      <c r="BW10" s="16">
        <v>0</v>
      </c>
      <c r="BX10" s="16">
        <v>0</v>
      </c>
      <c r="BY10" s="17">
        <v>0</v>
      </c>
      <c r="BZ10" s="17">
        <v>0</v>
      </c>
      <c r="CA10" s="17">
        <v>0</v>
      </c>
      <c r="CB10" s="17">
        <v>0</v>
      </c>
      <c r="CC10" s="17">
        <v>0</v>
      </c>
      <c r="CD10" s="17">
        <v>0</v>
      </c>
      <c r="CE10" s="17">
        <v>1</v>
      </c>
      <c r="CF10" s="17">
        <v>0</v>
      </c>
      <c r="CG10" s="17">
        <v>0</v>
      </c>
      <c r="CH10" s="17">
        <v>1</v>
      </c>
      <c r="CI10" s="17">
        <v>1</v>
      </c>
      <c r="CJ10" s="17">
        <v>0</v>
      </c>
      <c r="CK10" s="17">
        <v>0</v>
      </c>
      <c r="CL10" s="17">
        <v>0</v>
      </c>
      <c r="CM10" s="17">
        <v>0</v>
      </c>
      <c r="CN10" s="17">
        <v>0</v>
      </c>
      <c r="CO10" s="17">
        <v>0</v>
      </c>
      <c r="CP10" s="17">
        <v>0</v>
      </c>
      <c r="CQ10" s="17">
        <v>0</v>
      </c>
      <c r="CR10" s="17">
        <v>0</v>
      </c>
      <c r="CS10" s="17">
        <v>0</v>
      </c>
      <c r="CT10" s="17">
        <v>0</v>
      </c>
      <c r="CU10" s="17">
        <v>0</v>
      </c>
      <c r="CV10" s="17">
        <v>0</v>
      </c>
      <c r="CW10" s="17">
        <v>0</v>
      </c>
      <c r="CX10" s="17">
        <v>0</v>
      </c>
      <c r="CY10" s="17">
        <v>0</v>
      </c>
      <c r="CZ10" s="17">
        <v>0</v>
      </c>
      <c r="DA10" s="17">
        <v>0</v>
      </c>
      <c r="DB10" s="16">
        <v>2</v>
      </c>
      <c r="DC10" s="16">
        <v>5</v>
      </c>
      <c r="DD10" s="16">
        <v>0</v>
      </c>
      <c r="DE10" s="16">
        <v>1</v>
      </c>
      <c r="DF10" s="16">
        <v>2</v>
      </c>
      <c r="DG10" s="16">
        <v>2</v>
      </c>
      <c r="DH10" s="16">
        <f t="shared" si="0"/>
        <v>3</v>
      </c>
      <c r="DI10" s="16">
        <v>1</v>
      </c>
      <c r="DJ10" s="16">
        <v>0</v>
      </c>
      <c r="DK10" s="16" t="s">
        <v>140</v>
      </c>
      <c r="DL10" s="18" t="s">
        <v>141</v>
      </c>
      <c r="DM10" s="16" t="s">
        <v>142</v>
      </c>
      <c r="DN10" s="16" t="s">
        <v>159</v>
      </c>
      <c r="DO10" s="16" t="s">
        <v>140</v>
      </c>
      <c r="DP10" s="18" t="s">
        <v>144</v>
      </c>
      <c r="DQ10" s="16" t="s">
        <v>145</v>
      </c>
      <c r="DR10" s="18" t="s">
        <v>146</v>
      </c>
      <c r="DS10" s="16" t="s">
        <v>147</v>
      </c>
    </row>
    <row r="11" spans="1:123" ht="77.5" x14ac:dyDescent="0.35">
      <c r="A11" s="16">
        <v>9</v>
      </c>
      <c r="B11" s="16" t="s">
        <v>73</v>
      </c>
      <c r="C11" s="18" t="s">
        <v>160</v>
      </c>
      <c r="D11" s="16" t="s">
        <v>136</v>
      </c>
      <c r="E11" s="16" t="s">
        <v>137</v>
      </c>
      <c r="F11" s="18" t="s">
        <v>161</v>
      </c>
      <c r="G11" s="16">
        <v>829491</v>
      </c>
      <c r="H11" s="16">
        <v>95258</v>
      </c>
      <c r="I11" s="16">
        <v>2179</v>
      </c>
      <c r="J11" s="16">
        <v>4</v>
      </c>
      <c r="K11" s="16">
        <v>0</v>
      </c>
      <c r="L11" s="16">
        <v>4</v>
      </c>
      <c r="M11" s="16">
        <v>0</v>
      </c>
      <c r="N11" s="16">
        <v>0</v>
      </c>
      <c r="O11" s="16">
        <v>4</v>
      </c>
      <c r="P11" s="16">
        <v>0</v>
      </c>
      <c r="Q11" s="16">
        <v>4</v>
      </c>
      <c r="R11" s="16">
        <v>0</v>
      </c>
      <c r="S11" s="16">
        <v>2</v>
      </c>
      <c r="T11" s="16">
        <v>0</v>
      </c>
      <c r="U11" s="16">
        <v>0</v>
      </c>
      <c r="V11" s="16">
        <v>0</v>
      </c>
      <c r="W11" s="16">
        <v>0</v>
      </c>
      <c r="X11" s="16">
        <f>2.22</f>
        <v>2.2200000000000002</v>
      </c>
      <c r="Y11" s="16">
        <v>0</v>
      </c>
      <c r="Z11" s="16">
        <v>0</v>
      </c>
      <c r="AA11" s="16">
        <f>0.135+2.3</f>
        <v>2.4349999999999996</v>
      </c>
      <c r="AB11" s="16">
        <v>0</v>
      </c>
      <c r="AC11" s="16">
        <v>1</v>
      </c>
      <c r="AD11" s="16">
        <v>0</v>
      </c>
      <c r="AE11" s="16">
        <v>0.34949999999999998</v>
      </c>
      <c r="AF11" s="16">
        <v>0</v>
      </c>
      <c r="AG11" s="16">
        <v>0</v>
      </c>
      <c r="AH11" s="16">
        <v>0</v>
      </c>
      <c r="AI11" s="19" t="s">
        <v>162</v>
      </c>
      <c r="AJ11" s="16">
        <f>2.4</f>
        <v>2.4</v>
      </c>
      <c r="AK11" s="17">
        <v>1</v>
      </c>
      <c r="AL11" s="17">
        <v>0</v>
      </c>
      <c r="AM11" s="17">
        <v>0</v>
      </c>
      <c r="AN11" s="17">
        <v>0</v>
      </c>
      <c r="AO11" s="17">
        <v>1</v>
      </c>
      <c r="AP11" s="17">
        <v>0</v>
      </c>
      <c r="AQ11" s="17">
        <v>0</v>
      </c>
      <c r="AR11" s="17">
        <v>0</v>
      </c>
      <c r="AS11" s="17">
        <v>0</v>
      </c>
      <c r="AT11" s="17">
        <v>1</v>
      </c>
      <c r="AU11" s="17">
        <v>1</v>
      </c>
      <c r="AV11" s="17">
        <v>1</v>
      </c>
      <c r="AW11" s="17">
        <v>0</v>
      </c>
      <c r="AX11" s="17">
        <v>0</v>
      </c>
      <c r="AY11" s="17">
        <v>1</v>
      </c>
      <c r="AZ11" s="17">
        <v>1</v>
      </c>
      <c r="BA11" s="17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/>
      <c r="BK11" s="16">
        <v>1</v>
      </c>
      <c r="BL11" s="16">
        <v>1</v>
      </c>
      <c r="BM11" s="16">
        <v>1</v>
      </c>
      <c r="BN11" s="16">
        <v>0</v>
      </c>
      <c r="BO11" s="16">
        <v>0</v>
      </c>
      <c r="BP11" s="16">
        <v>0</v>
      </c>
      <c r="BQ11" s="16">
        <v>1</v>
      </c>
      <c r="BR11" s="16">
        <v>0</v>
      </c>
      <c r="BS11" s="16">
        <v>0</v>
      </c>
      <c r="BT11" s="16">
        <v>0</v>
      </c>
      <c r="BU11" s="16">
        <v>1</v>
      </c>
      <c r="BV11" s="16">
        <v>0</v>
      </c>
      <c r="BW11" s="16">
        <v>0</v>
      </c>
      <c r="BX11" s="16">
        <v>0</v>
      </c>
      <c r="BY11" s="17">
        <v>0</v>
      </c>
      <c r="BZ11" s="17">
        <v>0</v>
      </c>
      <c r="CA11" s="17">
        <v>0</v>
      </c>
      <c r="CB11" s="17">
        <v>0</v>
      </c>
      <c r="CC11" s="17">
        <v>0</v>
      </c>
      <c r="CD11" s="17">
        <v>0</v>
      </c>
      <c r="CE11" s="17">
        <v>0</v>
      </c>
      <c r="CF11" s="17">
        <v>0</v>
      </c>
      <c r="CG11" s="17">
        <v>0</v>
      </c>
      <c r="CH11" s="17">
        <v>0</v>
      </c>
      <c r="CI11" s="17">
        <v>0</v>
      </c>
      <c r="CJ11" s="17">
        <v>0</v>
      </c>
      <c r="CK11" s="17">
        <v>0</v>
      </c>
      <c r="CL11" s="17">
        <v>0</v>
      </c>
      <c r="CM11" s="17">
        <v>1</v>
      </c>
      <c r="CN11" s="17">
        <v>1</v>
      </c>
      <c r="CO11" s="17">
        <v>0</v>
      </c>
      <c r="CP11" s="17">
        <v>0</v>
      </c>
      <c r="CQ11" s="17">
        <v>0</v>
      </c>
      <c r="CR11" s="17">
        <v>0</v>
      </c>
      <c r="CS11" s="17">
        <v>1</v>
      </c>
      <c r="CT11" s="17">
        <v>1</v>
      </c>
      <c r="CU11" s="17">
        <v>1</v>
      </c>
      <c r="CV11" s="17">
        <v>1</v>
      </c>
      <c r="CW11" s="17">
        <v>1</v>
      </c>
      <c r="CX11" s="17">
        <v>1</v>
      </c>
      <c r="CY11" s="17">
        <v>1</v>
      </c>
      <c r="CZ11" s="17">
        <v>0</v>
      </c>
      <c r="DA11" s="17">
        <v>0</v>
      </c>
      <c r="DB11" s="16">
        <v>1</v>
      </c>
      <c r="DC11" s="16">
        <v>1</v>
      </c>
      <c r="DD11" s="16">
        <v>0</v>
      </c>
      <c r="DE11" s="16">
        <v>1</v>
      </c>
      <c r="DF11" s="16">
        <v>2</v>
      </c>
      <c r="DG11" s="16">
        <v>5</v>
      </c>
      <c r="DH11" s="16">
        <f t="shared" si="0"/>
        <v>6</v>
      </c>
      <c r="DI11" s="16">
        <v>1</v>
      </c>
      <c r="DJ11" s="16">
        <v>0</v>
      </c>
      <c r="DK11" s="16" t="s">
        <v>140</v>
      </c>
      <c r="DL11" s="18" t="s">
        <v>163</v>
      </c>
      <c r="DM11" s="16" t="s">
        <v>164</v>
      </c>
      <c r="DN11" s="16" t="s">
        <v>159</v>
      </c>
      <c r="DO11" s="16" t="s">
        <v>140</v>
      </c>
      <c r="DP11" s="18" t="s">
        <v>144</v>
      </c>
      <c r="DQ11" s="16" t="s">
        <v>145</v>
      </c>
      <c r="DR11" s="18" t="s">
        <v>146</v>
      </c>
      <c r="DS11" s="16" t="s">
        <v>147</v>
      </c>
    </row>
    <row r="12" spans="1:123" ht="77.5" x14ac:dyDescent="0.35">
      <c r="A12" s="16">
        <v>10</v>
      </c>
      <c r="B12" s="16" t="s">
        <v>74</v>
      </c>
      <c r="C12" s="18" t="s">
        <v>165</v>
      </c>
      <c r="D12" s="16" t="s">
        <v>136</v>
      </c>
      <c r="E12" s="16" t="s">
        <v>137</v>
      </c>
      <c r="F12" s="18" t="s">
        <v>161</v>
      </c>
      <c r="G12" s="16">
        <v>829517</v>
      </c>
      <c r="H12" s="16">
        <v>95248</v>
      </c>
      <c r="I12" s="16">
        <v>2180</v>
      </c>
      <c r="J12" s="16">
        <v>3</v>
      </c>
      <c r="K12" s="16">
        <v>0</v>
      </c>
      <c r="L12" s="16">
        <v>0</v>
      </c>
      <c r="M12" s="16">
        <v>4</v>
      </c>
      <c r="N12" s="16">
        <v>0</v>
      </c>
      <c r="O12" s="16">
        <v>0</v>
      </c>
      <c r="P12" s="16">
        <v>4</v>
      </c>
      <c r="Q12" s="16">
        <v>0</v>
      </c>
      <c r="R12" s="16">
        <v>4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f>(0.6*0.2)/2+0.54</f>
        <v>0.60000000000000009</v>
      </c>
      <c r="Z12" s="16">
        <v>0</v>
      </c>
      <c r="AA12" s="16">
        <v>0</v>
      </c>
      <c r="AB12" s="16">
        <f>(0.3*0.1)/2+(0.6*0.8)</f>
        <v>0.495</v>
      </c>
      <c r="AC12" s="16">
        <v>0</v>
      </c>
      <c r="AD12" s="16">
        <f>(0.7*0.2)/2+(0.8*0.5)</f>
        <v>0.47000000000000003</v>
      </c>
      <c r="AE12" s="16">
        <v>0</v>
      </c>
      <c r="AF12" s="16">
        <v>0</v>
      </c>
      <c r="AG12" s="16">
        <v>0</v>
      </c>
      <c r="AH12" s="16">
        <v>0</v>
      </c>
      <c r="AI12" s="19" t="s">
        <v>162</v>
      </c>
      <c r="AJ12" s="16">
        <f>(0.8*0.2)/2*0.25+(0.8*0.6*0.5)</f>
        <v>0.26</v>
      </c>
      <c r="AK12" s="17">
        <v>1</v>
      </c>
      <c r="AL12" s="17">
        <v>0</v>
      </c>
      <c r="AM12" s="17">
        <v>0</v>
      </c>
      <c r="AN12" s="17">
        <v>0</v>
      </c>
      <c r="AO12" s="17">
        <v>1</v>
      </c>
      <c r="AP12" s="17">
        <v>0</v>
      </c>
      <c r="AQ12" s="17">
        <v>0</v>
      </c>
      <c r="AR12" s="17">
        <v>0</v>
      </c>
      <c r="AS12" s="17">
        <v>0</v>
      </c>
      <c r="AT12" s="17">
        <v>1</v>
      </c>
      <c r="AU12" s="17">
        <v>1</v>
      </c>
      <c r="AV12" s="17">
        <v>1</v>
      </c>
      <c r="AW12" s="17">
        <v>0</v>
      </c>
      <c r="AX12" s="17">
        <v>0</v>
      </c>
      <c r="AY12" s="17">
        <v>1</v>
      </c>
      <c r="AZ12" s="17">
        <v>1</v>
      </c>
      <c r="BA12" s="17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0</v>
      </c>
      <c r="BG12" s="16">
        <v>0</v>
      </c>
      <c r="BH12" s="16">
        <v>0</v>
      </c>
      <c r="BI12" s="16">
        <v>0</v>
      </c>
      <c r="BJ12" s="16">
        <v>1</v>
      </c>
      <c r="BK12" s="16"/>
      <c r="BL12" s="16">
        <v>1</v>
      </c>
      <c r="BM12" s="16">
        <v>1</v>
      </c>
      <c r="BN12" s="16">
        <v>0</v>
      </c>
      <c r="BO12" s="16">
        <v>0</v>
      </c>
      <c r="BP12" s="16">
        <v>0</v>
      </c>
      <c r="BQ12" s="16">
        <v>0</v>
      </c>
      <c r="BR12" s="16">
        <v>0</v>
      </c>
      <c r="BS12" s="16">
        <v>0</v>
      </c>
      <c r="BT12" s="16">
        <v>0</v>
      </c>
      <c r="BU12" s="16">
        <v>1</v>
      </c>
      <c r="BV12" s="16">
        <v>0</v>
      </c>
      <c r="BW12" s="16">
        <v>0</v>
      </c>
      <c r="BX12" s="16">
        <v>0</v>
      </c>
      <c r="BY12" s="17">
        <v>0</v>
      </c>
      <c r="BZ12" s="17">
        <v>0</v>
      </c>
      <c r="CA12" s="17">
        <v>0</v>
      </c>
      <c r="CB12" s="17">
        <v>0</v>
      </c>
      <c r="CC12" s="17">
        <v>0</v>
      </c>
      <c r="CD12" s="17">
        <v>0</v>
      </c>
      <c r="CE12" s="17">
        <v>0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17">
        <v>0</v>
      </c>
      <c r="CO12" s="17">
        <v>0</v>
      </c>
      <c r="CP12" s="17">
        <v>0</v>
      </c>
      <c r="CQ12" s="17">
        <v>0</v>
      </c>
      <c r="CR12" s="17">
        <v>0</v>
      </c>
      <c r="CS12" s="17">
        <v>1</v>
      </c>
      <c r="CT12" s="17">
        <v>1</v>
      </c>
      <c r="CU12" s="17">
        <v>1</v>
      </c>
      <c r="CV12" s="17">
        <v>1</v>
      </c>
      <c r="CW12" s="17">
        <v>1</v>
      </c>
      <c r="CX12" s="17">
        <v>1</v>
      </c>
      <c r="CY12" s="17">
        <v>1</v>
      </c>
      <c r="CZ12" s="17">
        <v>0</v>
      </c>
      <c r="DA12" s="17">
        <v>0</v>
      </c>
      <c r="DB12" s="16">
        <v>1</v>
      </c>
      <c r="DC12" s="16">
        <v>1</v>
      </c>
      <c r="DD12" s="16">
        <v>0</v>
      </c>
      <c r="DE12" s="16">
        <v>1</v>
      </c>
      <c r="DF12" s="16">
        <v>2</v>
      </c>
      <c r="DG12" s="16">
        <v>4</v>
      </c>
      <c r="DH12" s="16">
        <f t="shared" si="0"/>
        <v>4</v>
      </c>
      <c r="DI12" s="16">
        <v>1</v>
      </c>
      <c r="DJ12" s="16">
        <v>0</v>
      </c>
      <c r="DK12" s="16" t="s">
        <v>140</v>
      </c>
      <c r="DL12" s="18" t="s">
        <v>163</v>
      </c>
      <c r="DM12" s="16" t="s">
        <v>164</v>
      </c>
      <c r="DN12" s="16" t="s">
        <v>159</v>
      </c>
      <c r="DO12" s="16" t="s">
        <v>140</v>
      </c>
      <c r="DP12" s="18" t="s">
        <v>144</v>
      </c>
      <c r="DQ12" s="16" t="s">
        <v>145</v>
      </c>
      <c r="DR12" s="18" t="s">
        <v>146</v>
      </c>
      <c r="DS12" s="16" t="s">
        <v>147</v>
      </c>
    </row>
    <row r="13" spans="1:123" ht="77.5" x14ac:dyDescent="0.35">
      <c r="A13" s="16">
        <v>11</v>
      </c>
      <c r="B13" s="16" t="s">
        <v>75</v>
      </c>
      <c r="C13" s="18" t="s">
        <v>166</v>
      </c>
      <c r="D13" s="16" t="s">
        <v>136</v>
      </c>
      <c r="E13" s="16" t="s">
        <v>137</v>
      </c>
      <c r="F13" s="18" t="s">
        <v>161</v>
      </c>
      <c r="G13" s="16">
        <v>829551</v>
      </c>
      <c r="H13" s="16">
        <v>95253</v>
      </c>
      <c r="I13" s="16">
        <v>2180</v>
      </c>
      <c r="J13" s="16">
        <v>1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1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f>1*0.8</f>
        <v>0.8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 t="s">
        <v>149</v>
      </c>
      <c r="AJ13" s="16">
        <f>0.24*1</f>
        <v>0.24</v>
      </c>
      <c r="AK13" s="17">
        <v>1</v>
      </c>
      <c r="AL13" s="17">
        <v>0</v>
      </c>
      <c r="AM13" s="17">
        <v>0</v>
      </c>
      <c r="AN13" s="17">
        <v>0</v>
      </c>
      <c r="AO13" s="17">
        <v>1</v>
      </c>
      <c r="AP13" s="17">
        <v>0</v>
      </c>
      <c r="AQ13" s="17">
        <v>0</v>
      </c>
      <c r="AR13" s="17">
        <v>0</v>
      </c>
      <c r="AS13" s="17">
        <v>0</v>
      </c>
      <c r="AT13" s="17">
        <v>1</v>
      </c>
      <c r="AU13" s="17">
        <v>1</v>
      </c>
      <c r="AV13" s="17">
        <v>1</v>
      </c>
      <c r="AW13" s="17">
        <v>0</v>
      </c>
      <c r="AX13" s="17">
        <v>0</v>
      </c>
      <c r="AY13" s="17">
        <v>1</v>
      </c>
      <c r="AZ13" s="17">
        <v>1</v>
      </c>
      <c r="BA13" s="17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1</v>
      </c>
      <c r="BK13" s="16">
        <v>1</v>
      </c>
      <c r="BL13" s="16"/>
      <c r="BM13" s="16">
        <v>1</v>
      </c>
      <c r="BN13" s="16">
        <v>0</v>
      </c>
      <c r="BO13" s="16">
        <v>0</v>
      </c>
      <c r="BP13" s="16">
        <v>0</v>
      </c>
      <c r="BQ13" s="16">
        <v>0</v>
      </c>
      <c r="BR13" s="16">
        <v>0</v>
      </c>
      <c r="BS13" s="16">
        <v>0</v>
      </c>
      <c r="BT13" s="16">
        <v>0</v>
      </c>
      <c r="BU13" s="16">
        <v>1</v>
      </c>
      <c r="BV13" s="16">
        <v>0</v>
      </c>
      <c r="BW13" s="16">
        <v>0</v>
      </c>
      <c r="BX13" s="16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1</v>
      </c>
      <c r="CT13" s="17">
        <v>1</v>
      </c>
      <c r="CU13" s="17">
        <v>1</v>
      </c>
      <c r="CV13" s="17">
        <v>1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6">
        <v>1</v>
      </c>
      <c r="DC13" s="16">
        <v>1</v>
      </c>
      <c r="DD13" s="16">
        <v>0</v>
      </c>
      <c r="DE13" s="16">
        <v>1</v>
      </c>
      <c r="DF13" s="16">
        <v>2</v>
      </c>
      <c r="DG13" s="16">
        <v>4</v>
      </c>
      <c r="DH13" s="16">
        <f t="shared" si="0"/>
        <v>4</v>
      </c>
      <c r="DI13" s="16">
        <v>1</v>
      </c>
      <c r="DJ13" s="16">
        <v>0</v>
      </c>
      <c r="DK13" s="16" t="s">
        <v>140</v>
      </c>
      <c r="DL13" s="18" t="s">
        <v>163</v>
      </c>
      <c r="DM13" s="16" t="s">
        <v>164</v>
      </c>
      <c r="DN13" s="16" t="s">
        <v>159</v>
      </c>
      <c r="DO13" s="16" t="s">
        <v>140</v>
      </c>
      <c r="DP13" s="18" t="s">
        <v>144</v>
      </c>
      <c r="DQ13" s="16" t="s">
        <v>145</v>
      </c>
      <c r="DR13" s="18" t="s">
        <v>146</v>
      </c>
      <c r="DS13" s="16" t="s">
        <v>147</v>
      </c>
    </row>
    <row r="14" spans="1:123" ht="77.5" x14ac:dyDescent="0.35">
      <c r="A14" s="16">
        <v>12</v>
      </c>
      <c r="B14" s="16" t="s">
        <v>76</v>
      </c>
      <c r="C14" s="18" t="s">
        <v>167</v>
      </c>
      <c r="D14" s="16" t="s">
        <v>136</v>
      </c>
      <c r="E14" s="16" t="s">
        <v>137</v>
      </c>
      <c r="F14" s="18" t="s">
        <v>161</v>
      </c>
      <c r="G14" s="16">
        <v>829552</v>
      </c>
      <c r="H14" s="16">
        <v>95265</v>
      </c>
      <c r="I14" s="16">
        <v>2180</v>
      </c>
      <c r="J14" s="16">
        <v>1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2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f>0.9*1.3</f>
        <v>1.1700000000000002</v>
      </c>
      <c r="AF14" s="16">
        <v>0</v>
      </c>
      <c r="AG14" s="16">
        <v>0</v>
      </c>
      <c r="AH14" s="16">
        <v>0</v>
      </c>
      <c r="AI14" s="16" t="s">
        <v>151</v>
      </c>
      <c r="AJ14" s="16">
        <f>AE14*0.6</f>
        <v>0.70200000000000007</v>
      </c>
      <c r="AK14" s="17">
        <v>1</v>
      </c>
      <c r="AL14" s="17">
        <v>0</v>
      </c>
      <c r="AM14" s="17">
        <v>0</v>
      </c>
      <c r="AN14" s="17">
        <v>0</v>
      </c>
      <c r="AO14" s="17">
        <v>1</v>
      </c>
      <c r="AP14" s="17">
        <v>0</v>
      </c>
      <c r="AQ14" s="17">
        <v>0</v>
      </c>
      <c r="AR14" s="17">
        <v>0</v>
      </c>
      <c r="AS14" s="17">
        <v>0</v>
      </c>
      <c r="AT14" s="17">
        <v>1</v>
      </c>
      <c r="AU14" s="17">
        <v>1</v>
      </c>
      <c r="AV14" s="17">
        <v>1</v>
      </c>
      <c r="AW14" s="17">
        <v>0</v>
      </c>
      <c r="AX14" s="17">
        <v>0</v>
      </c>
      <c r="AY14" s="17">
        <v>1</v>
      </c>
      <c r="AZ14" s="17">
        <v>1</v>
      </c>
      <c r="BA14" s="17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1</v>
      </c>
      <c r="BK14" s="16">
        <v>1</v>
      </c>
      <c r="BL14" s="16">
        <v>1</v>
      </c>
      <c r="BM14" s="16"/>
      <c r="BN14" s="16">
        <v>0</v>
      </c>
      <c r="BO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0</v>
      </c>
      <c r="BU14" s="16">
        <v>1</v>
      </c>
      <c r="BV14" s="16">
        <v>0</v>
      </c>
      <c r="BW14" s="16">
        <v>0</v>
      </c>
      <c r="BX14" s="16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1</v>
      </c>
      <c r="CN14" s="17">
        <v>0</v>
      </c>
      <c r="CO14" s="17">
        <v>0</v>
      </c>
      <c r="CP14" s="17">
        <v>0</v>
      </c>
      <c r="CQ14" s="17">
        <v>0</v>
      </c>
      <c r="CR14" s="17">
        <v>0</v>
      </c>
      <c r="CS14" s="17">
        <v>1</v>
      </c>
      <c r="CT14" s="17">
        <v>1</v>
      </c>
      <c r="CU14" s="17">
        <v>1</v>
      </c>
      <c r="CV14" s="17">
        <v>1</v>
      </c>
      <c r="CW14" s="17">
        <v>0</v>
      </c>
      <c r="CX14" s="17">
        <v>0</v>
      </c>
      <c r="CY14" s="17">
        <v>0</v>
      </c>
      <c r="CZ14" s="17">
        <v>0</v>
      </c>
      <c r="DA14" s="17">
        <v>0</v>
      </c>
      <c r="DB14" s="16">
        <v>1</v>
      </c>
      <c r="DC14" s="16">
        <v>1</v>
      </c>
      <c r="DD14" s="16">
        <v>0</v>
      </c>
      <c r="DE14" s="16">
        <v>1</v>
      </c>
      <c r="DF14" s="16">
        <v>2</v>
      </c>
      <c r="DG14" s="16">
        <v>4</v>
      </c>
      <c r="DH14" s="16">
        <f t="shared" si="0"/>
        <v>5</v>
      </c>
      <c r="DI14" s="16">
        <v>1</v>
      </c>
      <c r="DJ14" s="16">
        <v>0</v>
      </c>
      <c r="DK14" s="16" t="s">
        <v>140</v>
      </c>
      <c r="DL14" s="18" t="s">
        <v>163</v>
      </c>
      <c r="DM14" s="16" t="s">
        <v>164</v>
      </c>
      <c r="DN14" s="16" t="s">
        <v>159</v>
      </c>
      <c r="DO14" s="16" t="s">
        <v>140</v>
      </c>
      <c r="DP14" s="18" t="s">
        <v>144</v>
      </c>
      <c r="DQ14" s="16" t="s">
        <v>145</v>
      </c>
      <c r="DR14" s="18" t="s">
        <v>146</v>
      </c>
      <c r="DS14" s="16" t="s">
        <v>147</v>
      </c>
    </row>
    <row r="15" spans="1:123" ht="77.5" x14ac:dyDescent="0.35">
      <c r="A15" s="16">
        <v>13</v>
      </c>
      <c r="B15" s="16" t="s">
        <v>77</v>
      </c>
      <c r="C15" s="18" t="s">
        <v>168</v>
      </c>
      <c r="D15" s="16" t="s">
        <v>136</v>
      </c>
      <c r="E15" s="16" t="s">
        <v>137</v>
      </c>
      <c r="F15" s="18" t="s">
        <v>161</v>
      </c>
      <c r="G15" s="16">
        <v>829728</v>
      </c>
      <c r="H15" s="16">
        <v>95276</v>
      </c>
      <c r="I15" s="16">
        <v>2185</v>
      </c>
      <c r="J15" s="16">
        <v>4</v>
      </c>
      <c r="K15" s="16">
        <v>4</v>
      </c>
      <c r="L15" s="16">
        <v>0</v>
      </c>
      <c r="M15" s="16">
        <v>1</v>
      </c>
      <c r="N15" s="16">
        <v>0</v>
      </c>
      <c r="O15" s="16">
        <v>4</v>
      </c>
      <c r="P15" s="16">
        <v>0</v>
      </c>
      <c r="Q15" s="16">
        <v>0</v>
      </c>
      <c r="R15" s="16">
        <v>0</v>
      </c>
      <c r="S15" s="16">
        <v>2</v>
      </c>
      <c r="T15" s="16">
        <v>0</v>
      </c>
      <c r="U15" s="16">
        <v>0</v>
      </c>
      <c r="V15" s="16">
        <v>0</v>
      </c>
      <c r="W15" s="16">
        <f>1.3*0.6</f>
        <v>0.78</v>
      </c>
      <c r="X15" s="16">
        <v>0</v>
      </c>
      <c r="Y15" s="16">
        <f>(1.3*0.6)/2</f>
        <v>0.39</v>
      </c>
      <c r="Z15" s="16">
        <v>0</v>
      </c>
      <c r="AA15" s="16">
        <f>0.9*1.3</f>
        <v>1.1700000000000002</v>
      </c>
      <c r="AB15" s="16">
        <v>0</v>
      </c>
      <c r="AC15" s="16">
        <v>0</v>
      </c>
      <c r="AD15" s="16">
        <v>0</v>
      </c>
      <c r="AE15" s="16">
        <f>0.15*1.3</f>
        <v>0.19500000000000001</v>
      </c>
      <c r="AF15" s="16">
        <v>0</v>
      </c>
      <c r="AG15" s="16">
        <v>0</v>
      </c>
      <c r="AH15" s="16">
        <v>0</v>
      </c>
      <c r="AI15" s="16" t="s">
        <v>139</v>
      </c>
      <c r="AJ15" s="16">
        <f>Y15*1.3</f>
        <v>0.50700000000000001</v>
      </c>
      <c r="AK15" s="17">
        <v>1</v>
      </c>
      <c r="AL15" s="17">
        <v>0</v>
      </c>
      <c r="AM15" s="17">
        <v>0</v>
      </c>
      <c r="AN15" s="17">
        <v>0</v>
      </c>
      <c r="AO15" s="17">
        <v>1</v>
      </c>
      <c r="AP15" s="17">
        <v>0</v>
      </c>
      <c r="AQ15" s="17">
        <v>0</v>
      </c>
      <c r="AR15" s="17">
        <v>0</v>
      </c>
      <c r="AS15" s="17">
        <v>0</v>
      </c>
      <c r="AT15" s="17">
        <v>1</v>
      </c>
      <c r="AU15" s="17">
        <v>0</v>
      </c>
      <c r="AV15" s="17">
        <v>1</v>
      </c>
      <c r="AW15" s="17">
        <v>1</v>
      </c>
      <c r="AX15" s="17">
        <v>0</v>
      </c>
      <c r="AY15" s="17">
        <v>1</v>
      </c>
      <c r="AZ15" s="17">
        <v>1</v>
      </c>
      <c r="BA15" s="17">
        <v>0</v>
      </c>
      <c r="BB15" s="16">
        <v>0</v>
      </c>
      <c r="BC15" s="16">
        <v>0</v>
      </c>
      <c r="BD15" s="16">
        <v>0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0</v>
      </c>
      <c r="BL15" s="16">
        <v>0</v>
      </c>
      <c r="BM15" s="16">
        <v>0</v>
      </c>
      <c r="BN15" s="16"/>
      <c r="BO15" s="16">
        <v>0</v>
      </c>
      <c r="BP15" s="16">
        <v>1</v>
      </c>
      <c r="BQ15" s="16">
        <v>0</v>
      </c>
      <c r="BR15" s="16">
        <v>0</v>
      </c>
      <c r="BS15" s="16">
        <v>0</v>
      </c>
      <c r="BT15" s="16">
        <v>1</v>
      </c>
      <c r="BU15" s="16">
        <v>1</v>
      </c>
      <c r="BV15" s="16">
        <v>0</v>
      </c>
      <c r="BW15" s="16">
        <v>1</v>
      </c>
      <c r="BX15" s="16">
        <v>1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1</v>
      </c>
      <c r="CN15" s="17">
        <v>1</v>
      </c>
      <c r="CO15" s="17">
        <v>0</v>
      </c>
      <c r="CP15" s="17">
        <v>0</v>
      </c>
      <c r="CQ15" s="17">
        <v>0</v>
      </c>
      <c r="CR15" s="17">
        <v>0</v>
      </c>
      <c r="CS15" s="17">
        <v>0</v>
      </c>
      <c r="CT15" s="17">
        <v>0</v>
      </c>
      <c r="CU15" s="17">
        <v>0</v>
      </c>
      <c r="CV15" s="17">
        <v>0</v>
      </c>
      <c r="CW15" s="17">
        <v>0</v>
      </c>
      <c r="CX15" s="17">
        <v>0</v>
      </c>
      <c r="CY15" s="17">
        <v>0</v>
      </c>
      <c r="CZ15" s="17">
        <v>0</v>
      </c>
      <c r="DA15" s="17">
        <v>1</v>
      </c>
      <c r="DB15" s="16">
        <v>1</v>
      </c>
      <c r="DC15" s="16">
        <v>1</v>
      </c>
      <c r="DD15" s="16">
        <v>0</v>
      </c>
      <c r="DE15" s="16">
        <v>1</v>
      </c>
      <c r="DF15" s="16">
        <v>1</v>
      </c>
      <c r="DG15" s="16">
        <v>5</v>
      </c>
      <c r="DH15" s="16">
        <f t="shared" si="0"/>
        <v>6</v>
      </c>
      <c r="DI15" s="16">
        <v>1</v>
      </c>
      <c r="DJ15" s="16">
        <v>0</v>
      </c>
      <c r="DK15" s="16" t="s">
        <v>140</v>
      </c>
      <c r="DL15" s="18" t="s">
        <v>163</v>
      </c>
      <c r="DM15" s="16" t="s">
        <v>164</v>
      </c>
      <c r="DN15" s="16" t="s">
        <v>159</v>
      </c>
      <c r="DO15" s="16" t="s">
        <v>140</v>
      </c>
      <c r="DP15" s="18" t="s">
        <v>144</v>
      </c>
      <c r="DQ15" s="16" t="s">
        <v>145</v>
      </c>
      <c r="DR15" s="18" t="s">
        <v>146</v>
      </c>
      <c r="DS15" s="16" t="s">
        <v>147</v>
      </c>
    </row>
    <row r="16" spans="1:123" ht="77.5" x14ac:dyDescent="0.35">
      <c r="A16" s="16">
        <v>14</v>
      </c>
      <c r="B16" s="16" t="s">
        <v>78</v>
      </c>
      <c r="C16" s="18" t="s">
        <v>169</v>
      </c>
      <c r="D16" s="16" t="s">
        <v>136</v>
      </c>
      <c r="E16" s="16" t="s">
        <v>137</v>
      </c>
      <c r="F16" s="18" t="s">
        <v>161</v>
      </c>
      <c r="G16" s="16">
        <v>829602</v>
      </c>
      <c r="H16" s="16">
        <v>95362</v>
      </c>
      <c r="I16" s="16">
        <v>2161</v>
      </c>
      <c r="J16" s="16">
        <v>2</v>
      </c>
      <c r="K16" s="16">
        <v>0</v>
      </c>
      <c r="L16" s="16">
        <v>0</v>
      </c>
      <c r="M16" s="16">
        <v>0</v>
      </c>
      <c r="N16" s="16">
        <v>0</v>
      </c>
      <c r="O16" s="16">
        <v>3</v>
      </c>
      <c r="P16" s="16">
        <v>0</v>
      </c>
      <c r="Q16" s="16">
        <v>0</v>
      </c>
      <c r="R16" s="16">
        <v>0</v>
      </c>
      <c r="S16" s="16">
        <v>2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f>0.9*0.6</f>
        <v>0.54</v>
      </c>
      <c r="AB16" s="16">
        <v>0</v>
      </c>
      <c r="AC16" s="16">
        <v>0</v>
      </c>
      <c r="AD16" s="16">
        <v>0</v>
      </c>
      <c r="AE16" s="16">
        <f>0.1*0.9</f>
        <v>9.0000000000000011E-2</v>
      </c>
      <c r="AF16" s="16">
        <v>0</v>
      </c>
      <c r="AG16" s="16">
        <v>0</v>
      </c>
      <c r="AH16" s="16">
        <v>0</v>
      </c>
      <c r="AI16" s="16" t="s">
        <v>139</v>
      </c>
      <c r="AJ16" s="16">
        <f>0.3*0.6</f>
        <v>0.18</v>
      </c>
      <c r="AK16" s="17">
        <v>1</v>
      </c>
      <c r="AL16" s="17">
        <v>0</v>
      </c>
      <c r="AM16" s="17">
        <v>0</v>
      </c>
      <c r="AN16" s="17">
        <v>0</v>
      </c>
      <c r="AO16" s="17">
        <v>1</v>
      </c>
      <c r="AP16" s="17">
        <v>0</v>
      </c>
      <c r="AQ16" s="17">
        <v>0</v>
      </c>
      <c r="AR16" s="17">
        <v>0</v>
      </c>
      <c r="AS16" s="17">
        <v>0</v>
      </c>
      <c r="AT16" s="17">
        <v>1</v>
      </c>
      <c r="AU16" s="17">
        <v>0</v>
      </c>
      <c r="AV16" s="17">
        <v>0</v>
      </c>
      <c r="AW16" s="17">
        <v>1</v>
      </c>
      <c r="AX16" s="17">
        <v>0</v>
      </c>
      <c r="AY16" s="17">
        <v>1</v>
      </c>
      <c r="AZ16" s="17">
        <v>0</v>
      </c>
      <c r="BA16" s="17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0</v>
      </c>
      <c r="BO16" s="16"/>
      <c r="BP16" s="16">
        <v>0</v>
      </c>
      <c r="BQ16" s="16">
        <v>0</v>
      </c>
      <c r="BR16" s="16">
        <v>0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7">
        <v>0</v>
      </c>
      <c r="BZ16" s="17">
        <v>0</v>
      </c>
      <c r="CA16" s="17">
        <v>0</v>
      </c>
      <c r="CB16" s="17">
        <v>0</v>
      </c>
      <c r="CC16" s="17">
        <v>0</v>
      </c>
      <c r="CD16" s="17">
        <v>0</v>
      </c>
      <c r="CE16" s="17">
        <v>0</v>
      </c>
      <c r="CF16" s="17">
        <v>0</v>
      </c>
      <c r="CG16" s="17">
        <v>0</v>
      </c>
      <c r="CH16" s="17">
        <v>0</v>
      </c>
      <c r="CI16" s="17">
        <v>0</v>
      </c>
      <c r="CJ16" s="17">
        <v>0</v>
      </c>
      <c r="CK16" s="17">
        <v>1</v>
      </c>
      <c r="CL16" s="17">
        <v>0</v>
      </c>
      <c r="CM16" s="17">
        <v>0</v>
      </c>
      <c r="CN16" s="17">
        <v>0</v>
      </c>
      <c r="CO16" s="17">
        <v>0</v>
      </c>
      <c r="CP16" s="17">
        <v>0</v>
      </c>
      <c r="CQ16" s="17">
        <v>0</v>
      </c>
      <c r="CR16" s="17">
        <v>0</v>
      </c>
      <c r="CS16" s="17">
        <v>0</v>
      </c>
      <c r="CT16" s="17">
        <v>0</v>
      </c>
      <c r="CU16" s="17">
        <v>0</v>
      </c>
      <c r="CV16" s="17">
        <v>0</v>
      </c>
      <c r="CW16" s="17">
        <v>0</v>
      </c>
      <c r="CX16" s="17">
        <v>0</v>
      </c>
      <c r="CY16" s="17">
        <v>0</v>
      </c>
      <c r="CZ16" s="17">
        <v>0</v>
      </c>
      <c r="DA16" s="17">
        <v>0</v>
      </c>
      <c r="DB16" s="16">
        <v>1</v>
      </c>
      <c r="DC16" s="16">
        <v>1</v>
      </c>
      <c r="DD16" s="16">
        <v>0</v>
      </c>
      <c r="DE16" s="16">
        <v>1</v>
      </c>
      <c r="DF16" s="16">
        <v>0</v>
      </c>
      <c r="DG16" s="16">
        <v>0</v>
      </c>
      <c r="DH16" s="16">
        <f t="shared" si="0"/>
        <v>1</v>
      </c>
      <c r="DI16" s="16">
        <v>1</v>
      </c>
      <c r="DJ16" s="16">
        <v>0</v>
      </c>
      <c r="DK16" s="16" t="s">
        <v>140</v>
      </c>
      <c r="DL16" s="18" t="s">
        <v>163</v>
      </c>
      <c r="DM16" s="16" t="s">
        <v>164</v>
      </c>
      <c r="DN16" s="16" t="s">
        <v>159</v>
      </c>
      <c r="DO16" s="16" t="s">
        <v>140</v>
      </c>
      <c r="DP16" s="18" t="s">
        <v>144</v>
      </c>
      <c r="DQ16" s="16" t="s">
        <v>145</v>
      </c>
      <c r="DR16" s="18" t="s">
        <v>146</v>
      </c>
      <c r="DS16" s="16" t="s">
        <v>147</v>
      </c>
    </row>
    <row r="17" spans="1:123" ht="77.5" x14ac:dyDescent="0.35">
      <c r="A17" s="16">
        <v>15</v>
      </c>
      <c r="B17" s="16" t="s">
        <v>79</v>
      </c>
      <c r="C17" s="18" t="s">
        <v>170</v>
      </c>
      <c r="D17" s="16" t="s">
        <v>136</v>
      </c>
      <c r="E17" s="16" t="s">
        <v>137</v>
      </c>
      <c r="F17" s="18" t="s">
        <v>161</v>
      </c>
      <c r="G17" s="16">
        <v>829754</v>
      </c>
      <c r="H17" s="16">
        <v>95317</v>
      </c>
      <c r="I17" s="16">
        <v>2184</v>
      </c>
      <c r="J17" s="16">
        <v>2</v>
      </c>
      <c r="K17" s="16">
        <v>0</v>
      </c>
      <c r="L17" s="16">
        <v>0</v>
      </c>
      <c r="M17" s="16">
        <v>0</v>
      </c>
      <c r="N17" s="16">
        <v>0</v>
      </c>
      <c r="O17" s="16">
        <v>3</v>
      </c>
      <c r="P17" s="16">
        <v>0</v>
      </c>
      <c r="Q17" s="16">
        <v>0</v>
      </c>
      <c r="R17" s="16">
        <v>0</v>
      </c>
      <c r="S17" s="16">
        <v>2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f>(2.1*0.85)/2</f>
        <v>0.89249999999999996</v>
      </c>
      <c r="AB17" s="16">
        <v>0</v>
      </c>
      <c r="AC17" s="16">
        <v>0</v>
      </c>
      <c r="AD17" s="16">
        <v>0</v>
      </c>
      <c r="AE17" s="16">
        <f>0.6*0.2</f>
        <v>0.12</v>
      </c>
      <c r="AF17" s="16">
        <v>0</v>
      </c>
      <c r="AG17" s="16">
        <v>0</v>
      </c>
      <c r="AH17" s="16">
        <v>0</v>
      </c>
      <c r="AI17" s="16" t="s">
        <v>139</v>
      </c>
      <c r="AJ17" s="16">
        <f>AA17*1</f>
        <v>0.89249999999999996</v>
      </c>
      <c r="AK17" s="17">
        <v>1</v>
      </c>
      <c r="AL17" s="17">
        <v>0</v>
      </c>
      <c r="AM17" s="17">
        <v>0</v>
      </c>
      <c r="AN17" s="17">
        <v>0</v>
      </c>
      <c r="AO17" s="17">
        <v>1</v>
      </c>
      <c r="AP17" s="17">
        <v>0</v>
      </c>
      <c r="AQ17" s="17">
        <v>0</v>
      </c>
      <c r="AR17" s="17">
        <v>0</v>
      </c>
      <c r="AS17" s="17">
        <v>0</v>
      </c>
      <c r="AT17" s="17">
        <v>1</v>
      </c>
      <c r="AU17" s="17">
        <v>0</v>
      </c>
      <c r="AV17" s="17">
        <v>0</v>
      </c>
      <c r="AW17" s="17">
        <v>0</v>
      </c>
      <c r="AX17" s="17">
        <v>0</v>
      </c>
      <c r="AY17" s="17">
        <v>1</v>
      </c>
      <c r="AZ17" s="17">
        <v>1</v>
      </c>
      <c r="BA17" s="17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1</v>
      </c>
      <c r="BO17" s="16">
        <v>0</v>
      </c>
      <c r="BP17" s="16"/>
      <c r="BQ17" s="16">
        <v>0</v>
      </c>
      <c r="BR17" s="16">
        <v>0</v>
      </c>
      <c r="BS17" s="16">
        <v>0</v>
      </c>
      <c r="BT17" s="16">
        <v>0</v>
      </c>
      <c r="BU17" s="16">
        <v>1</v>
      </c>
      <c r="BV17" s="16">
        <v>0</v>
      </c>
      <c r="BW17" s="16">
        <v>1</v>
      </c>
      <c r="BX17" s="16">
        <v>1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1</v>
      </c>
      <c r="CN17" s="17">
        <v>1</v>
      </c>
      <c r="CO17" s="17">
        <v>0</v>
      </c>
      <c r="CP17" s="17">
        <v>0</v>
      </c>
      <c r="CQ17" s="17">
        <v>0</v>
      </c>
      <c r="CR17" s="17">
        <v>0</v>
      </c>
      <c r="CS17" s="17">
        <v>0</v>
      </c>
      <c r="CT17" s="17">
        <v>0</v>
      </c>
      <c r="CU17" s="17">
        <v>0</v>
      </c>
      <c r="CV17" s="17">
        <v>0</v>
      </c>
      <c r="CW17" s="17">
        <v>0</v>
      </c>
      <c r="CX17" s="17">
        <v>0</v>
      </c>
      <c r="CY17" s="17">
        <v>0</v>
      </c>
      <c r="CZ17" s="17">
        <v>0</v>
      </c>
      <c r="DA17" s="17">
        <v>1</v>
      </c>
      <c r="DB17" s="16">
        <v>1</v>
      </c>
      <c r="DC17" s="16">
        <v>1</v>
      </c>
      <c r="DD17" s="16">
        <v>0</v>
      </c>
      <c r="DE17" s="16">
        <v>1</v>
      </c>
      <c r="DF17" s="16">
        <v>0</v>
      </c>
      <c r="DG17" s="16">
        <v>4</v>
      </c>
      <c r="DH17" s="16">
        <f t="shared" si="0"/>
        <v>5</v>
      </c>
      <c r="DI17" s="16">
        <v>1</v>
      </c>
      <c r="DJ17" s="16">
        <v>0</v>
      </c>
      <c r="DK17" s="16" t="s">
        <v>140</v>
      </c>
      <c r="DL17" s="18" t="s">
        <v>163</v>
      </c>
      <c r="DM17" s="16" t="s">
        <v>164</v>
      </c>
      <c r="DN17" s="16" t="s">
        <v>159</v>
      </c>
      <c r="DO17" s="16" t="s">
        <v>140</v>
      </c>
      <c r="DP17" s="18" t="s">
        <v>144</v>
      </c>
      <c r="DQ17" s="16" t="s">
        <v>145</v>
      </c>
      <c r="DR17" s="18" t="s">
        <v>146</v>
      </c>
      <c r="DS17" s="16" t="s">
        <v>147</v>
      </c>
    </row>
    <row r="18" spans="1:123" ht="77.5" x14ac:dyDescent="0.35">
      <c r="A18" s="16">
        <v>16</v>
      </c>
      <c r="B18" s="16" t="s">
        <v>80</v>
      </c>
      <c r="C18" s="18" t="s">
        <v>171</v>
      </c>
      <c r="D18" s="16" t="s">
        <v>136</v>
      </c>
      <c r="E18" s="16" t="s">
        <v>137</v>
      </c>
      <c r="F18" s="18" t="s">
        <v>161</v>
      </c>
      <c r="G18" s="16">
        <v>829480</v>
      </c>
      <c r="H18" s="16">
        <v>95363</v>
      </c>
      <c r="I18" s="16">
        <v>2180</v>
      </c>
      <c r="J18" s="16">
        <v>1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2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f>(2.3*1.65)/2</f>
        <v>1.8974999999999997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 t="s">
        <v>139</v>
      </c>
      <c r="AJ18" s="16">
        <f>(9.9/2)*4</f>
        <v>19.8</v>
      </c>
      <c r="AK18" s="17">
        <v>1</v>
      </c>
      <c r="AL18" s="17">
        <v>0</v>
      </c>
      <c r="AM18" s="17">
        <v>0</v>
      </c>
      <c r="AN18" s="17">
        <v>0</v>
      </c>
      <c r="AO18" s="17">
        <v>1</v>
      </c>
      <c r="AP18" s="17">
        <v>0</v>
      </c>
      <c r="AQ18" s="17">
        <v>0</v>
      </c>
      <c r="AR18" s="17">
        <v>0</v>
      </c>
      <c r="AS18" s="17">
        <v>0</v>
      </c>
      <c r="AT18" s="17">
        <v>1</v>
      </c>
      <c r="AU18" s="17">
        <v>0</v>
      </c>
      <c r="AV18" s="17">
        <v>1</v>
      </c>
      <c r="AW18" s="17">
        <v>1</v>
      </c>
      <c r="AX18" s="17">
        <v>0</v>
      </c>
      <c r="AY18" s="17">
        <v>1</v>
      </c>
      <c r="AZ18" s="17">
        <v>1</v>
      </c>
      <c r="BA18" s="17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0</v>
      </c>
      <c r="BH18" s="16">
        <v>0</v>
      </c>
      <c r="BI18" s="16">
        <v>0</v>
      </c>
      <c r="BJ18" s="16">
        <v>1</v>
      </c>
      <c r="BK18" s="16">
        <v>1</v>
      </c>
      <c r="BL18" s="16">
        <v>0</v>
      </c>
      <c r="BM18" s="16">
        <v>0</v>
      </c>
      <c r="BN18" s="16">
        <v>0</v>
      </c>
      <c r="BO18" s="16">
        <v>0</v>
      </c>
      <c r="BP18" s="16">
        <v>0</v>
      </c>
      <c r="BQ18" s="16"/>
      <c r="BR18" s="16">
        <v>0</v>
      </c>
      <c r="BS18" s="16">
        <v>0</v>
      </c>
      <c r="BT18" s="16">
        <v>0</v>
      </c>
      <c r="BU18" s="16">
        <v>0</v>
      </c>
      <c r="BV18" s="16">
        <v>0</v>
      </c>
      <c r="BW18" s="16">
        <v>0</v>
      </c>
      <c r="BX18" s="16">
        <v>0</v>
      </c>
      <c r="BY18" s="17">
        <v>0</v>
      </c>
      <c r="BZ18" s="17">
        <v>0</v>
      </c>
      <c r="CA18" s="17">
        <v>0</v>
      </c>
      <c r="CB18" s="17">
        <v>0</v>
      </c>
      <c r="CC18" s="17">
        <v>0</v>
      </c>
      <c r="CD18" s="17">
        <v>0</v>
      </c>
      <c r="CE18" s="17">
        <v>0</v>
      </c>
      <c r="CF18" s="17">
        <v>0</v>
      </c>
      <c r="CG18" s="17">
        <v>0</v>
      </c>
      <c r="CH18" s="17">
        <v>0</v>
      </c>
      <c r="CI18" s="17">
        <v>0</v>
      </c>
      <c r="CJ18" s="17">
        <v>0</v>
      </c>
      <c r="CK18" s="17">
        <v>0</v>
      </c>
      <c r="CL18" s="17">
        <v>0</v>
      </c>
      <c r="CM18" s="17">
        <v>0</v>
      </c>
      <c r="CN18" s="17">
        <v>0</v>
      </c>
      <c r="CO18" s="17">
        <v>0</v>
      </c>
      <c r="CP18" s="17">
        <v>0</v>
      </c>
      <c r="CQ18" s="17">
        <v>0</v>
      </c>
      <c r="CR18" s="17">
        <v>0</v>
      </c>
      <c r="CS18" s="17">
        <v>1</v>
      </c>
      <c r="CT18" s="17">
        <v>1</v>
      </c>
      <c r="CU18" s="17">
        <v>1</v>
      </c>
      <c r="CV18" s="17">
        <v>1</v>
      </c>
      <c r="CW18" s="17">
        <v>0</v>
      </c>
      <c r="CX18" s="17">
        <v>0</v>
      </c>
      <c r="CY18" s="17">
        <v>1</v>
      </c>
      <c r="CZ18" s="17">
        <v>1</v>
      </c>
      <c r="DA18" s="17">
        <v>0</v>
      </c>
      <c r="DB18" s="16">
        <v>1</v>
      </c>
      <c r="DC18" s="16">
        <v>1</v>
      </c>
      <c r="DD18" s="16">
        <v>0</v>
      </c>
      <c r="DE18" s="16">
        <v>1</v>
      </c>
      <c r="DF18" s="16">
        <v>1</v>
      </c>
      <c r="DG18" s="16">
        <v>2</v>
      </c>
      <c r="DH18" s="16">
        <f t="shared" si="0"/>
        <v>3</v>
      </c>
      <c r="DI18" s="16">
        <v>1</v>
      </c>
      <c r="DJ18" s="16">
        <v>0</v>
      </c>
      <c r="DK18" s="16" t="s">
        <v>140</v>
      </c>
      <c r="DL18" s="18" t="s">
        <v>163</v>
      </c>
      <c r="DM18" s="16" t="s">
        <v>164</v>
      </c>
      <c r="DN18" s="16" t="s">
        <v>143</v>
      </c>
      <c r="DO18" s="16" t="s">
        <v>140</v>
      </c>
      <c r="DP18" s="18" t="s">
        <v>144</v>
      </c>
      <c r="DQ18" s="16" t="s">
        <v>145</v>
      </c>
      <c r="DR18" s="18" t="s">
        <v>146</v>
      </c>
      <c r="DS18" s="16" t="s">
        <v>147</v>
      </c>
    </row>
    <row r="19" spans="1:123" ht="77.5" x14ac:dyDescent="0.35">
      <c r="A19" s="16">
        <v>17</v>
      </c>
      <c r="B19" s="16" t="s">
        <v>81</v>
      </c>
      <c r="C19" s="18" t="s">
        <v>172</v>
      </c>
      <c r="D19" s="16" t="s">
        <v>136</v>
      </c>
      <c r="E19" s="16" t="s">
        <v>137</v>
      </c>
      <c r="F19" s="18" t="s">
        <v>173</v>
      </c>
      <c r="G19" s="16">
        <v>829278</v>
      </c>
      <c r="H19" s="16">
        <v>94655</v>
      </c>
      <c r="I19" s="16">
        <v>2205</v>
      </c>
      <c r="J19" s="16">
        <v>3</v>
      </c>
      <c r="K19" s="16">
        <v>0</v>
      </c>
      <c r="L19" s="16">
        <v>3</v>
      </c>
      <c r="M19" s="16">
        <v>0</v>
      </c>
      <c r="N19" s="16">
        <v>0</v>
      </c>
      <c r="O19" s="16">
        <v>0</v>
      </c>
      <c r="P19" s="16">
        <v>3</v>
      </c>
      <c r="Q19" s="16">
        <v>0</v>
      </c>
      <c r="R19" s="16">
        <v>0</v>
      </c>
      <c r="S19" s="16">
        <v>2</v>
      </c>
      <c r="T19" s="16">
        <v>0</v>
      </c>
      <c r="U19" s="16">
        <v>0</v>
      </c>
      <c r="V19" s="16">
        <v>0</v>
      </c>
      <c r="W19" s="16">
        <v>0</v>
      </c>
      <c r="X19" s="16">
        <f>0.8*0.8</f>
        <v>0.64000000000000012</v>
      </c>
      <c r="Y19" s="16">
        <v>0</v>
      </c>
      <c r="Z19" s="16">
        <v>0</v>
      </c>
      <c r="AA19" s="16">
        <v>0</v>
      </c>
      <c r="AB19" s="16">
        <f>1.2*1</f>
        <v>1.2</v>
      </c>
      <c r="AC19" s="16">
        <v>0</v>
      </c>
      <c r="AD19" s="16">
        <v>0</v>
      </c>
      <c r="AE19" s="16">
        <f>0.9*0.2</f>
        <v>0.18000000000000002</v>
      </c>
      <c r="AF19" s="16">
        <v>0</v>
      </c>
      <c r="AG19" s="16">
        <v>0</v>
      </c>
      <c r="AH19" s="16">
        <v>0</v>
      </c>
      <c r="AI19" s="16" t="s">
        <v>139</v>
      </c>
      <c r="AJ19" s="16">
        <f>1.05*0.7</f>
        <v>0.73499999999999999</v>
      </c>
      <c r="AK19" s="17">
        <v>1</v>
      </c>
      <c r="AL19" s="17">
        <v>0</v>
      </c>
      <c r="AM19" s="17">
        <v>0</v>
      </c>
      <c r="AN19" s="17">
        <v>0</v>
      </c>
      <c r="AO19" s="17">
        <v>1</v>
      </c>
      <c r="AP19" s="17">
        <v>0</v>
      </c>
      <c r="AQ19" s="17">
        <v>0</v>
      </c>
      <c r="AR19" s="17">
        <v>0</v>
      </c>
      <c r="AS19" s="17">
        <v>0</v>
      </c>
      <c r="AT19" s="17">
        <v>1</v>
      </c>
      <c r="AU19" s="17">
        <v>1</v>
      </c>
      <c r="AV19" s="17">
        <v>1</v>
      </c>
      <c r="AW19" s="17">
        <v>0</v>
      </c>
      <c r="AX19" s="17">
        <v>0</v>
      </c>
      <c r="AY19" s="17">
        <v>1</v>
      </c>
      <c r="AZ19" s="17">
        <v>1</v>
      </c>
      <c r="BA19" s="17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O19" s="16">
        <v>0</v>
      </c>
      <c r="BP19" s="16">
        <v>0</v>
      </c>
      <c r="BQ19" s="16">
        <v>0</v>
      </c>
      <c r="BR19" s="16"/>
      <c r="BS19" s="16">
        <v>0</v>
      </c>
      <c r="BT19" s="16">
        <v>0</v>
      </c>
      <c r="BU19" s="16">
        <v>0</v>
      </c>
      <c r="BV19" s="16">
        <v>0</v>
      </c>
      <c r="BW19" s="16">
        <v>0</v>
      </c>
      <c r="BX19" s="16">
        <v>0</v>
      </c>
      <c r="BY19" s="17">
        <v>0</v>
      </c>
      <c r="BZ19" s="17">
        <v>0</v>
      </c>
      <c r="CA19" s="17">
        <v>0</v>
      </c>
      <c r="CB19" s="17">
        <v>0</v>
      </c>
      <c r="CC19" s="17">
        <v>0</v>
      </c>
      <c r="CD19" s="17">
        <v>0</v>
      </c>
      <c r="CE19" s="17">
        <v>0</v>
      </c>
      <c r="CF19" s="17">
        <v>0</v>
      </c>
      <c r="CG19" s="17">
        <v>0</v>
      </c>
      <c r="CH19" s="17">
        <v>0</v>
      </c>
      <c r="CI19" s="17">
        <v>0</v>
      </c>
      <c r="CJ19" s="17">
        <v>0</v>
      </c>
      <c r="CK19" s="17">
        <v>0</v>
      </c>
      <c r="CL19" s="17">
        <v>1</v>
      </c>
      <c r="CM19" s="17">
        <v>0</v>
      </c>
      <c r="CN19" s="17">
        <v>0</v>
      </c>
      <c r="CO19" s="17">
        <v>0</v>
      </c>
      <c r="CP19" s="17">
        <v>0</v>
      </c>
      <c r="CQ19" s="17">
        <v>0</v>
      </c>
      <c r="CR19" s="17">
        <v>0</v>
      </c>
      <c r="CS19" s="17">
        <v>0</v>
      </c>
      <c r="CT19" s="17">
        <v>0</v>
      </c>
      <c r="CU19" s="17">
        <v>0</v>
      </c>
      <c r="CV19" s="17">
        <v>0</v>
      </c>
      <c r="CW19" s="17">
        <v>0</v>
      </c>
      <c r="CX19" s="17">
        <v>0</v>
      </c>
      <c r="CY19" s="17">
        <v>0</v>
      </c>
      <c r="CZ19" s="17">
        <v>0</v>
      </c>
      <c r="DA19" s="17">
        <v>0</v>
      </c>
      <c r="DB19" s="16">
        <v>1</v>
      </c>
      <c r="DC19" s="16">
        <v>1</v>
      </c>
      <c r="DD19" s="16">
        <v>0</v>
      </c>
      <c r="DE19" s="16">
        <v>1</v>
      </c>
      <c r="DF19" s="16">
        <v>2</v>
      </c>
      <c r="DG19" s="16">
        <v>0</v>
      </c>
      <c r="DH19" s="16">
        <f t="shared" si="0"/>
        <v>1</v>
      </c>
      <c r="DI19" s="16">
        <v>1</v>
      </c>
      <c r="DJ19" s="16">
        <v>0</v>
      </c>
      <c r="DK19" s="16" t="s">
        <v>140</v>
      </c>
      <c r="DL19" s="18" t="s">
        <v>163</v>
      </c>
      <c r="DM19" s="16" t="s">
        <v>174</v>
      </c>
      <c r="DN19" s="16" t="s">
        <v>143</v>
      </c>
      <c r="DO19" s="16" t="s">
        <v>140</v>
      </c>
      <c r="DP19" s="18" t="s">
        <v>144</v>
      </c>
      <c r="DQ19" s="16" t="s">
        <v>145</v>
      </c>
      <c r="DR19" s="18" t="s">
        <v>146</v>
      </c>
      <c r="DS19" s="16" t="s">
        <v>147</v>
      </c>
    </row>
    <row r="20" spans="1:123" ht="77.5" x14ac:dyDescent="0.35">
      <c r="A20" s="16">
        <v>18</v>
      </c>
      <c r="B20" s="16" t="s">
        <v>82</v>
      </c>
      <c r="C20" s="18" t="s">
        <v>175</v>
      </c>
      <c r="D20" s="16" t="s">
        <v>136</v>
      </c>
      <c r="E20" s="16" t="s">
        <v>137</v>
      </c>
      <c r="F20" s="18" t="s">
        <v>173</v>
      </c>
      <c r="G20" s="16">
        <v>830440</v>
      </c>
      <c r="H20" s="16">
        <v>95047</v>
      </c>
      <c r="I20" s="16">
        <v>2254</v>
      </c>
      <c r="J20" s="16">
        <v>1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2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f>3*2</f>
        <v>6</v>
      </c>
      <c r="AG20" s="16">
        <v>0</v>
      </c>
      <c r="AH20" s="16">
        <v>0</v>
      </c>
      <c r="AI20" s="16" t="s">
        <v>139</v>
      </c>
      <c r="AJ20" s="16">
        <f>2.8*2</f>
        <v>5.6</v>
      </c>
      <c r="AK20" s="17">
        <v>1</v>
      </c>
      <c r="AL20" s="17">
        <v>0</v>
      </c>
      <c r="AM20" s="17">
        <v>0</v>
      </c>
      <c r="AN20" s="17">
        <v>0</v>
      </c>
      <c r="AO20" s="17">
        <v>1</v>
      </c>
      <c r="AP20" s="17">
        <v>0</v>
      </c>
      <c r="AQ20" s="17">
        <v>0</v>
      </c>
      <c r="AR20" s="17">
        <v>0</v>
      </c>
      <c r="AS20" s="17">
        <v>0</v>
      </c>
      <c r="AT20" s="17">
        <v>1</v>
      </c>
      <c r="AU20" s="17">
        <v>1</v>
      </c>
      <c r="AV20" s="17">
        <v>0</v>
      </c>
      <c r="AW20" s="17">
        <v>0</v>
      </c>
      <c r="AX20" s="17">
        <v>0</v>
      </c>
      <c r="AY20" s="17">
        <v>1</v>
      </c>
      <c r="AZ20" s="17">
        <v>1</v>
      </c>
      <c r="BA20" s="17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0</v>
      </c>
      <c r="BN20" s="16">
        <v>0</v>
      </c>
      <c r="BO20" s="16">
        <v>0</v>
      </c>
      <c r="BP20" s="16">
        <v>0</v>
      </c>
      <c r="BQ20" s="16">
        <v>0</v>
      </c>
      <c r="BR20" s="16">
        <v>0</v>
      </c>
      <c r="BS20" s="16"/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7">
        <v>0</v>
      </c>
      <c r="BZ20" s="17">
        <v>0</v>
      </c>
      <c r="CA20" s="17">
        <v>0</v>
      </c>
      <c r="CB20" s="17">
        <v>0</v>
      </c>
      <c r="CC20" s="17">
        <v>0</v>
      </c>
      <c r="CD20" s="17">
        <v>0</v>
      </c>
      <c r="CE20" s="17">
        <v>0</v>
      </c>
      <c r="CF20" s="17">
        <v>0</v>
      </c>
      <c r="CG20" s="17">
        <v>0</v>
      </c>
      <c r="CH20" s="17">
        <v>0</v>
      </c>
      <c r="CI20" s="17">
        <v>0</v>
      </c>
      <c r="CJ20" s="17">
        <v>0</v>
      </c>
      <c r="CK20" s="17">
        <v>0</v>
      </c>
      <c r="CL20" s="17">
        <v>0</v>
      </c>
      <c r="CM20" s="17">
        <v>0</v>
      </c>
      <c r="CN20" s="17">
        <v>0</v>
      </c>
      <c r="CO20" s="17">
        <v>0</v>
      </c>
      <c r="CP20" s="17">
        <v>0</v>
      </c>
      <c r="CQ20" s="17">
        <v>0</v>
      </c>
      <c r="CR20" s="17">
        <v>0</v>
      </c>
      <c r="CS20" s="17">
        <v>0</v>
      </c>
      <c r="CT20" s="17">
        <v>0</v>
      </c>
      <c r="CU20" s="17">
        <v>0</v>
      </c>
      <c r="CV20" s="17">
        <v>0</v>
      </c>
      <c r="CW20" s="17">
        <v>0</v>
      </c>
      <c r="CX20" s="17">
        <v>0</v>
      </c>
      <c r="CY20" s="17">
        <v>0</v>
      </c>
      <c r="CZ20" s="17">
        <v>0</v>
      </c>
      <c r="DA20" s="17">
        <v>0</v>
      </c>
      <c r="DB20" s="16">
        <v>1</v>
      </c>
      <c r="DC20" s="16">
        <v>1</v>
      </c>
      <c r="DD20" s="16">
        <v>0</v>
      </c>
      <c r="DE20" s="16">
        <v>1</v>
      </c>
      <c r="DF20" s="16">
        <v>1</v>
      </c>
      <c r="DG20" s="16">
        <v>0</v>
      </c>
      <c r="DH20" s="16">
        <f t="shared" si="0"/>
        <v>0</v>
      </c>
      <c r="DI20" s="16">
        <v>1</v>
      </c>
      <c r="DJ20" s="16">
        <v>0</v>
      </c>
      <c r="DK20" s="16" t="s">
        <v>140</v>
      </c>
      <c r="DL20" s="18" t="s">
        <v>163</v>
      </c>
      <c r="DM20" s="16" t="s">
        <v>174</v>
      </c>
      <c r="DN20" s="16" t="s">
        <v>143</v>
      </c>
      <c r="DO20" s="16" t="s">
        <v>140</v>
      </c>
      <c r="DP20" s="18" t="s">
        <v>144</v>
      </c>
      <c r="DQ20" s="16" t="s">
        <v>145</v>
      </c>
      <c r="DR20" s="18" t="s">
        <v>146</v>
      </c>
      <c r="DS20" s="16" t="s">
        <v>147</v>
      </c>
    </row>
    <row r="21" spans="1:123" ht="77.5" x14ac:dyDescent="0.35">
      <c r="A21" s="16">
        <v>19</v>
      </c>
      <c r="B21" s="16" t="s">
        <v>83</v>
      </c>
      <c r="C21" s="18" t="s">
        <v>176</v>
      </c>
      <c r="D21" s="16" t="s">
        <v>136</v>
      </c>
      <c r="E21" s="16" t="s">
        <v>137</v>
      </c>
      <c r="F21" s="18" t="s">
        <v>173</v>
      </c>
      <c r="G21" s="16">
        <v>830049</v>
      </c>
      <c r="H21" s="16">
        <v>95153</v>
      </c>
      <c r="I21" s="16">
        <v>2202</v>
      </c>
      <c r="J21" s="16">
        <v>1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3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f>(2.2*2)/2</f>
        <v>2.2000000000000002</v>
      </c>
      <c r="AI21" s="16" t="s">
        <v>139</v>
      </c>
      <c r="AJ21" s="16">
        <v>4.4000000000000004</v>
      </c>
      <c r="AK21" s="17">
        <v>1</v>
      </c>
      <c r="AL21" s="17">
        <v>0</v>
      </c>
      <c r="AM21" s="17">
        <v>0</v>
      </c>
      <c r="AN21" s="17">
        <v>0</v>
      </c>
      <c r="AO21" s="17">
        <v>1</v>
      </c>
      <c r="AP21" s="17">
        <v>0</v>
      </c>
      <c r="AQ21" s="17">
        <v>0</v>
      </c>
      <c r="AR21" s="17">
        <v>0</v>
      </c>
      <c r="AS21" s="17">
        <v>0</v>
      </c>
      <c r="AT21" s="17">
        <v>1</v>
      </c>
      <c r="AU21" s="17">
        <v>0</v>
      </c>
      <c r="AV21" s="17">
        <v>0</v>
      </c>
      <c r="AW21" s="17">
        <v>0</v>
      </c>
      <c r="AX21" s="17">
        <v>0</v>
      </c>
      <c r="AY21" s="17">
        <v>1</v>
      </c>
      <c r="AZ21" s="17">
        <v>1</v>
      </c>
      <c r="BA21" s="17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16">
        <v>0</v>
      </c>
      <c r="BO21" s="16">
        <v>0</v>
      </c>
      <c r="BP21" s="16">
        <v>0</v>
      </c>
      <c r="BQ21" s="16">
        <v>0</v>
      </c>
      <c r="BR21" s="16">
        <v>0</v>
      </c>
      <c r="BS21" s="16">
        <v>0</v>
      </c>
      <c r="BT21" s="16"/>
      <c r="BU21" s="16">
        <v>1</v>
      </c>
      <c r="BV21" s="16">
        <v>0</v>
      </c>
      <c r="BW21" s="16">
        <v>0</v>
      </c>
      <c r="BX21" s="16">
        <v>0</v>
      </c>
      <c r="BY21" s="17">
        <v>0</v>
      </c>
      <c r="BZ21" s="17">
        <v>0</v>
      </c>
      <c r="CA21" s="17">
        <v>0</v>
      </c>
      <c r="CB21" s="17">
        <v>0</v>
      </c>
      <c r="CC21" s="17">
        <v>0</v>
      </c>
      <c r="CD21" s="17">
        <v>0</v>
      </c>
      <c r="CE21" s="17">
        <v>0</v>
      </c>
      <c r="CF21" s="17">
        <v>0</v>
      </c>
      <c r="CG21" s="17">
        <v>0</v>
      </c>
      <c r="CH21" s="17">
        <v>0</v>
      </c>
      <c r="CI21" s="17">
        <v>0</v>
      </c>
      <c r="CJ21" s="17">
        <v>0</v>
      </c>
      <c r="CK21" s="17">
        <v>0</v>
      </c>
      <c r="CL21" s="17">
        <v>0</v>
      </c>
      <c r="CM21" s="17">
        <v>1</v>
      </c>
      <c r="CN21" s="17">
        <v>1</v>
      </c>
      <c r="CO21" s="17">
        <v>0</v>
      </c>
      <c r="CP21" s="17">
        <v>0</v>
      </c>
      <c r="CQ21" s="17">
        <v>0</v>
      </c>
      <c r="CR21" s="17">
        <v>0</v>
      </c>
      <c r="CS21" s="17">
        <v>0</v>
      </c>
      <c r="CT21" s="17">
        <v>0</v>
      </c>
      <c r="CU21" s="17">
        <v>0</v>
      </c>
      <c r="CV21" s="17">
        <v>0</v>
      </c>
      <c r="CW21" s="17">
        <v>0</v>
      </c>
      <c r="CX21" s="17">
        <v>0</v>
      </c>
      <c r="CY21" s="17">
        <v>0</v>
      </c>
      <c r="CZ21" s="17">
        <v>0</v>
      </c>
      <c r="DA21" s="17">
        <v>0</v>
      </c>
      <c r="DB21" s="16">
        <v>1</v>
      </c>
      <c r="DC21" s="16">
        <v>1</v>
      </c>
      <c r="DD21" s="16">
        <v>0</v>
      </c>
      <c r="DE21" s="16">
        <v>1</v>
      </c>
      <c r="DF21" s="16">
        <v>0</v>
      </c>
      <c r="DG21" s="16">
        <v>1</v>
      </c>
      <c r="DH21" s="16">
        <f t="shared" si="0"/>
        <v>3</v>
      </c>
      <c r="DI21" s="16">
        <v>1</v>
      </c>
      <c r="DJ21" s="16">
        <v>0</v>
      </c>
      <c r="DK21" s="16" t="s">
        <v>140</v>
      </c>
      <c r="DL21" s="18" t="s">
        <v>163</v>
      </c>
      <c r="DM21" s="16" t="s">
        <v>174</v>
      </c>
      <c r="DN21" s="16" t="s">
        <v>143</v>
      </c>
      <c r="DO21" s="16" t="s">
        <v>140</v>
      </c>
      <c r="DP21" s="18" t="s">
        <v>144</v>
      </c>
      <c r="DQ21" s="16" t="s">
        <v>145</v>
      </c>
      <c r="DR21" s="18" t="s">
        <v>146</v>
      </c>
      <c r="DS21" s="16" t="s">
        <v>147</v>
      </c>
    </row>
    <row r="22" spans="1:123" ht="77.5" x14ac:dyDescent="0.35">
      <c r="A22" s="16">
        <v>20</v>
      </c>
      <c r="B22" s="16" t="s">
        <v>84</v>
      </c>
      <c r="C22" s="18" t="s">
        <v>177</v>
      </c>
      <c r="D22" s="16" t="s">
        <v>136</v>
      </c>
      <c r="E22" s="16" t="s">
        <v>137</v>
      </c>
      <c r="F22" s="18" t="s">
        <v>173</v>
      </c>
      <c r="G22" s="16">
        <v>829963</v>
      </c>
      <c r="H22" s="16">
        <v>94945</v>
      </c>
      <c r="I22" s="16">
        <v>2191</v>
      </c>
      <c r="J22" s="16">
        <v>1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5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f>1*1.5</f>
        <v>1.5</v>
      </c>
      <c r="AF22" s="16">
        <v>0</v>
      </c>
      <c r="AG22" s="16">
        <v>0</v>
      </c>
      <c r="AH22" s="16">
        <v>0</v>
      </c>
      <c r="AI22" s="18" t="s">
        <v>178</v>
      </c>
      <c r="AJ22" s="16">
        <f>AE22*0.5</f>
        <v>0.75</v>
      </c>
      <c r="AK22" s="17">
        <v>1</v>
      </c>
      <c r="AL22" s="17">
        <v>0</v>
      </c>
      <c r="AM22" s="17">
        <v>0</v>
      </c>
      <c r="AN22" s="17">
        <v>0</v>
      </c>
      <c r="AO22" s="17">
        <v>1</v>
      </c>
      <c r="AP22" s="17">
        <v>0</v>
      </c>
      <c r="AQ22" s="17">
        <v>0</v>
      </c>
      <c r="AR22" s="17">
        <v>0</v>
      </c>
      <c r="AS22" s="17">
        <v>0</v>
      </c>
      <c r="AT22" s="17">
        <v>1</v>
      </c>
      <c r="AU22" s="17">
        <v>0</v>
      </c>
      <c r="AV22" s="17">
        <v>0</v>
      </c>
      <c r="AW22" s="17">
        <v>0</v>
      </c>
      <c r="AX22" s="17">
        <v>0</v>
      </c>
      <c r="AY22" s="17">
        <v>1</v>
      </c>
      <c r="AZ22" s="17">
        <v>1</v>
      </c>
      <c r="BA22" s="17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1</v>
      </c>
      <c r="BK22" s="16">
        <v>1</v>
      </c>
      <c r="BL22" s="16">
        <v>1</v>
      </c>
      <c r="BM22" s="16">
        <v>1</v>
      </c>
      <c r="BN22" s="16">
        <v>1</v>
      </c>
      <c r="BO22" s="16">
        <v>0</v>
      </c>
      <c r="BP22" s="16">
        <v>1</v>
      </c>
      <c r="BQ22" s="16">
        <v>0</v>
      </c>
      <c r="BR22" s="16">
        <v>0</v>
      </c>
      <c r="BS22" s="16">
        <v>0</v>
      </c>
      <c r="BT22" s="16">
        <v>1</v>
      </c>
      <c r="BU22" s="16"/>
      <c r="BV22" s="16">
        <v>0</v>
      </c>
      <c r="BW22" s="16">
        <v>0</v>
      </c>
      <c r="BX22" s="16">
        <v>1</v>
      </c>
      <c r="BY22" s="17">
        <v>0</v>
      </c>
      <c r="BZ22" s="17">
        <v>0</v>
      </c>
      <c r="CA22" s="17">
        <v>0</v>
      </c>
      <c r="CB22" s="17">
        <v>0</v>
      </c>
      <c r="CC22" s="17">
        <v>0</v>
      </c>
      <c r="CD22" s="17">
        <v>0</v>
      </c>
      <c r="CE22" s="17">
        <v>0</v>
      </c>
      <c r="CF22" s="17">
        <v>0</v>
      </c>
      <c r="CG22" s="17">
        <v>0</v>
      </c>
      <c r="CH22" s="17">
        <v>0</v>
      </c>
      <c r="CI22" s="17">
        <v>0</v>
      </c>
      <c r="CJ22" s="17">
        <v>0</v>
      </c>
      <c r="CK22" s="17">
        <v>0</v>
      </c>
      <c r="CL22" s="17">
        <v>0</v>
      </c>
      <c r="CM22" s="17">
        <v>1</v>
      </c>
      <c r="CN22" s="17">
        <v>1</v>
      </c>
      <c r="CO22" s="17">
        <v>0</v>
      </c>
      <c r="CP22" s="17">
        <v>0</v>
      </c>
      <c r="CQ22" s="17">
        <v>0</v>
      </c>
      <c r="CR22" s="17">
        <v>0</v>
      </c>
      <c r="CS22" s="17">
        <v>1</v>
      </c>
      <c r="CT22" s="17">
        <v>1</v>
      </c>
      <c r="CU22" s="17">
        <v>1</v>
      </c>
      <c r="CV22" s="17">
        <v>0</v>
      </c>
      <c r="CW22" s="17">
        <v>0</v>
      </c>
      <c r="CX22" s="17">
        <v>0</v>
      </c>
      <c r="CY22" s="17">
        <v>0</v>
      </c>
      <c r="CZ22" s="17">
        <v>0</v>
      </c>
      <c r="DA22" s="17">
        <v>0</v>
      </c>
      <c r="DB22" s="16">
        <v>1</v>
      </c>
      <c r="DC22" s="16">
        <v>1</v>
      </c>
      <c r="DD22" s="16">
        <v>0</v>
      </c>
      <c r="DE22" s="16">
        <v>1</v>
      </c>
      <c r="DF22" s="16">
        <v>0</v>
      </c>
      <c r="DG22" s="16">
        <v>8</v>
      </c>
      <c r="DH22" s="16">
        <f t="shared" si="0"/>
        <v>7</v>
      </c>
      <c r="DI22" s="16">
        <v>1</v>
      </c>
      <c r="DJ22" s="16">
        <v>0</v>
      </c>
      <c r="DK22" s="16" t="s">
        <v>140</v>
      </c>
      <c r="DL22" s="18" t="s">
        <v>179</v>
      </c>
      <c r="DM22" s="16" t="s">
        <v>174</v>
      </c>
      <c r="DN22" s="16" t="s">
        <v>143</v>
      </c>
      <c r="DO22" s="16" t="s">
        <v>140</v>
      </c>
      <c r="DP22" s="18" t="s">
        <v>144</v>
      </c>
      <c r="DQ22" s="16" t="s">
        <v>145</v>
      </c>
      <c r="DR22" s="18" t="s">
        <v>146</v>
      </c>
      <c r="DS22" s="16" t="s">
        <v>147</v>
      </c>
    </row>
    <row r="23" spans="1:123" ht="77.5" x14ac:dyDescent="0.35">
      <c r="A23" s="16">
        <v>21</v>
      </c>
      <c r="B23" s="16" t="s">
        <v>85</v>
      </c>
      <c r="C23" s="18" t="s">
        <v>180</v>
      </c>
      <c r="D23" s="16" t="s">
        <v>136</v>
      </c>
      <c r="E23" s="16" t="s">
        <v>137</v>
      </c>
      <c r="F23" s="18" t="s">
        <v>161</v>
      </c>
      <c r="G23" s="16">
        <v>829720</v>
      </c>
      <c r="H23" s="16">
        <v>97272</v>
      </c>
      <c r="I23" s="16">
        <v>2185</v>
      </c>
      <c r="J23" s="16">
        <v>1</v>
      </c>
      <c r="K23" s="16">
        <v>0</v>
      </c>
      <c r="L23" s="16">
        <v>0</v>
      </c>
      <c r="M23" s="16">
        <v>0</v>
      </c>
      <c r="N23" s="16">
        <v>3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f>1.6*0.8</f>
        <v>1.2800000000000002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 t="s">
        <v>151</v>
      </c>
      <c r="AJ23" s="16">
        <f>Z23*0.4</f>
        <v>0.51200000000000012</v>
      </c>
      <c r="AK23" s="17">
        <v>0</v>
      </c>
      <c r="AL23" s="17">
        <v>0</v>
      </c>
      <c r="AM23" s="17">
        <v>1</v>
      </c>
      <c r="AN23" s="17">
        <v>0</v>
      </c>
      <c r="AO23" s="17">
        <v>0</v>
      </c>
      <c r="AP23" s="17">
        <v>0</v>
      </c>
      <c r="AQ23" s="17">
        <v>0</v>
      </c>
      <c r="AR23" s="17">
        <v>1</v>
      </c>
      <c r="AS23" s="17">
        <v>0</v>
      </c>
      <c r="AT23" s="17">
        <v>1</v>
      </c>
      <c r="AU23" s="17">
        <v>0</v>
      </c>
      <c r="AV23" s="17">
        <v>0</v>
      </c>
      <c r="AW23" s="17">
        <v>0</v>
      </c>
      <c r="AX23" s="17">
        <v>0</v>
      </c>
      <c r="AY23" s="17">
        <v>1</v>
      </c>
      <c r="AZ23" s="17">
        <v>0</v>
      </c>
      <c r="BA23" s="17">
        <v>0</v>
      </c>
      <c r="BB23" s="16">
        <v>0</v>
      </c>
      <c r="BC23" s="16">
        <v>0</v>
      </c>
      <c r="BD23" s="16">
        <v>0</v>
      </c>
      <c r="BE23" s="16">
        <v>0</v>
      </c>
      <c r="BF23" s="16">
        <v>0</v>
      </c>
      <c r="BG23" s="16">
        <v>0</v>
      </c>
      <c r="BH23" s="16">
        <v>0</v>
      </c>
      <c r="BI23" s="16">
        <v>0</v>
      </c>
      <c r="BJ23" s="16">
        <v>0</v>
      </c>
      <c r="BK23" s="16">
        <v>0</v>
      </c>
      <c r="BL23" s="16">
        <v>0</v>
      </c>
      <c r="BM23" s="16">
        <v>0</v>
      </c>
      <c r="BN23" s="16">
        <v>0</v>
      </c>
      <c r="BO23" s="16">
        <v>0</v>
      </c>
      <c r="BP23" s="16">
        <v>0</v>
      </c>
      <c r="BQ23" s="16">
        <v>0</v>
      </c>
      <c r="BR23" s="16">
        <v>0</v>
      </c>
      <c r="BS23" s="16">
        <v>0</v>
      </c>
      <c r="BT23" s="16">
        <v>0</v>
      </c>
      <c r="BU23" s="16">
        <v>0</v>
      </c>
      <c r="BV23" s="16"/>
      <c r="BW23" s="16">
        <v>0</v>
      </c>
      <c r="BX23" s="16">
        <v>0</v>
      </c>
      <c r="BY23" s="17">
        <v>0</v>
      </c>
      <c r="BZ23" s="17">
        <v>0</v>
      </c>
      <c r="CA23" s="17">
        <v>0</v>
      </c>
      <c r="CB23" s="17">
        <v>0</v>
      </c>
      <c r="CC23" s="17">
        <v>0</v>
      </c>
      <c r="CD23" s="17">
        <v>0</v>
      </c>
      <c r="CE23" s="17">
        <v>0</v>
      </c>
      <c r="CF23" s="17">
        <v>0</v>
      </c>
      <c r="CG23" s="17">
        <v>0</v>
      </c>
      <c r="CH23" s="17">
        <v>0</v>
      </c>
      <c r="CI23" s="17">
        <v>0</v>
      </c>
      <c r="CJ23" s="17">
        <v>0</v>
      </c>
      <c r="CK23" s="17">
        <v>0</v>
      </c>
      <c r="CL23" s="17">
        <v>0</v>
      </c>
      <c r="CM23" s="17">
        <v>0</v>
      </c>
      <c r="CN23" s="17">
        <v>0</v>
      </c>
      <c r="CO23" s="17">
        <v>0</v>
      </c>
      <c r="CP23" s="17">
        <v>0</v>
      </c>
      <c r="CQ23" s="17">
        <v>0</v>
      </c>
      <c r="CR23" s="17">
        <v>0</v>
      </c>
      <c r="CS23" s="17">
        <v>0</v>
      </c>
      <c r="CT23" s="17">
        <v>0</v>
      </c>
      <c r="CU23" s="17">
        <v>0</v>
      </c>
      <c r="CV23" s="17">
        <v>0</v>
      </c>
      <c r="CW23" s="17">
        <v>0</v>
      </c>
      <c r="CX23" s="17">
        <v>0</v>
      </c>
      <c r="CY23" s="17">
        <v>0</v>
      </c>
      <c r="CZ23" s="17">
        <v>0</v>
      </c>
      <c r="DA23" s="17">
        <v>0</v>
      </c>
      <c r="DB23" s="16">
        <v>1</v>
      </c>
      <c r="DC23" s="16">
        <v>1</v>
      </c>
      <c r="DD23" s="16">
        <v>0</v>
      </c>
      <c r="DE23" s="16">
        <v>1</v>
      </c>
      <c r="DF23" s="16">
        <v>0</v>
      </c>
      <c r="DG23" s="16">
        <v>0</v>
      </c>
      <c r="DH23" s="16">
        <f t="shared" si="0"/>
        <v>0</v>
      </c>
      <c r="DI23" s="16">
        <v>1</v>
      </c>
      <c r="DJ23" s="16">
        <v>0</v>
      </c>
      <c r="DK23" s="16" t="s">
        <v>140</v>
      </c>
      <c r="DL23" s="18" t="s">
        <v>141</v>
      </c>
      <c r="DM23" s="16" t="s">
        <v>142</v>
      </c>
      <c r="DN23" s="16" t="s">
        <v>143</v>
      </c>
      <c r="DO23" s="16" t="s">
        <v>140</v>
      </c>
      <c r="DP23" s="18" t="s">
        <v>144</v>
      </c>
      <c r="DQ23" s="16" t="s">
        <v>145</v>
      </c>
      <c r="DR23" s="18" t="s">
        <v>146</v>
      </c>
      <c r="DS23" s="16" t="s">
        <v>147</v>
      </c>
    </row>
    <row r="24" spans="1:123" ht="77.5" x14ac:dyDescent="0.35">
      <c r="A24" s="16">
        <v>22</v>
      </c>
      <c r="B24" s="16" t="s">
        <v>86</v>
      </c>
      <c r="C24" s="18" t="s">
        <v>181</v>
      </c>
      <c r="D24" s="16" t="s">
        <v>136</v>
      </c>
      <c r="E24" s="16" t="s">
        <v>137</v>
      </c>
      <c r="F24" s="18" t="s">
        <v>161</v>
      </c>
      <c r="G24" s="16">
        <v>829755</v>
      </c>
      <c r="H24" s="16">
        <v>95321</v>
      </c>
      <c r="I24" s="16">
        <v>2186</v>
      </c>
      <c r="J24" s="16">
        <v>1</v>
      </c>
      <c r="K24" s="16">
        <v>0</v>
      </c>
      <c r="L24" s="16">
        <v>0</v>
      </c>
      <c r="M24" s="16">
        <v>1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f>(1.54*1.5)/2</f>
        <v>1.155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8" t="s">
        <v>182</v>
      </c>
      <c r="AJ24" s="16">
        <v>1.155</v>
      </c>
      <c r="AK24" s="17">
        <v>1</v>
      </c>
      <c r="AL24" s="17">
        <v>0</v>
      </c>
      <c r="AM24" s="17">
        <v>0</v>
      </c>
      <c r="AN24" s="17">
        <v>0</v>
      </c>
      <c r="AO24" s="17">
        <v>1</v>
      </c>
      <c r="AP24" s="17">
        <v>0</v>
      </c>
      <c r="AQ24" s="17">
        <v>0</v>
      </c>
      <c r="AR24" s="17">
        <v>0</v>
      </c>
      <c r="AS24" s="17">
        <v>0</v>
      </c>
      <c r="AT24" s="17">
        <v>1</v>
      </c>
      <c r="AU24" s="17">
        <v>0</v>
      </c>
      <c r="AV24" s="17">
        <v>0</v>
      </c>
      <c r="AW24" s="17">
        <v>0</v>
      </c>
      <c r="AX24" s="17">
        <v>0</v>
      </c>
      <c r="AY24" s="17">
        <v>1</v>
      </c>
      <c r="AZ24" s="17">
        <v>1</v>
      </c>
      <c r="BA24" s="17">
        <v>0</v>
      </c>
      <c r="BB24" s="16">
        <v>0</v>
      </c>
      <c r="BC24" s="16">
        <v>0</v>
      </c>
      <c r="BD24" s="16">
        <v>0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1</v>
      </c>
      <c r="BO24" s="16">
        <v>0</v>
      </c>
      <c r="BP24" s="16">
        <v>1</v>
      </c>
      <c r="BQ24" s="16">
        <v>0</v>
      </c>
      <c r="BR24" s="16">
        <v>0</v>
      </c>
      <c r="BS24" s="16">
        <v>0</v>
      </c>
      <c r="BT24" s="16">
        <v>0</v>
      </c>
      <c r="BU24" s="16">
        <v>1</v>
      </c>
      <c r="BV24" s="16">
        <v>0</v>
      </c>
      <c r="BW24" s="16"/>
      <c r="BX24" s="16">
        <v>0</v>
      </c>
      <c r="BY24" s="17">
        <v>0</v>
      </c>
      <c r="BZ24" s="17">
        <v>0</v>
      </c>
      <c r="CA24" s="17">
        <v>0</v>
      </c>
      <c r="CB24" s="17">
        <v>0</v>
      </c>
      <c r="CC24" s="17">
        <v>0</v>
      </c>
      <c r="CD24" s="17">
        <v>0</v>
      </c>
      <c r="CE24" s="17">
        <v>0</v>
      </c>
      <c r="CF24" s="17">
        <v>0</v>
      </c>
      <c r="CG24" s="17">
        <v>0</v>
      </c>
      <c r="CH24" s="17">
        <v>0</v>
      </c>
      <c r="CI24" s="17">
        <v>0</v>
      </c>
      <c r="CJ24" s="17">
        <v>0</v>
      </c>
      <c r="CK24" s="17">
        <v>0</v>
      </c>
      <c r="CL24" s="17">
        <v>0</v>
      </c>
      <c r="CM24" s="17">
        <v>1</v>
      </c>
      <c r="CN24" s="17">
        <v>1</v>
      </c>
      <c r="CO24" s="17">
        <v>0</v>
      </c>
      <c r="CP24" s="17">
        <v>0</v>
      </c>
      <c r="CQ24" s="17">
        <v>0</v>
      </c>
      <c r="CR24" s="17">
        <v>0</v>
      </c>
      <c r="CS24" s="17">
        <v>0</v>
      </c>
      <c r="CT24" s="17">
        <v>0</v>
      </c>
      <c r="CU24" s="17">
        <v>0</v>
      </c>
      <c r="CV24" s="17">
        <v>0</v>
      </c>
      <c r="CW24" s="17">
        <v>0</v>
      </c>
      <c r="CX24" s="17">
        <v>0</v>
      </c>
      <c r="CY24" s="17">
        <v>0</v>
      </c>
      <c r="CZ24" s="17">
        <v>0</v>
      </c>
      <c r="DA24" s="17">
        <v>1</v>
      </c>
      <c r="DB24" s="16">
        <v>1</v>
      </c>
      <c r="DC24" s="16">
        <v>1</v>
      </c>
      <c r="DD24" s="16">
        <v>0</v>
      </c>
      <c r="DE24" s="16">
        <v>1</v>
      </c>
      <c r="DF24" s="16">
        <v>0</v>
      </c>
      <c r="DG24" s="16">
        <v>3</v>
      </c>
      <c r="DH24" s="16">
        <f t="shared" si="0"/>
        <v>3</v>
      </c>
      <c r="DI24" s="16">
        <v>1</v>
      </c>
      <c r="DJ24" s="16">
        <v>0</v>
      </c>
      <c r="DK24" s="16" t="s">
        <v>140</v>
      </c>
      <c r="DL24" s="18" t="s">
        <v>141</v>
      </c>
      <c r="DM24" s="16" t="s">
        <v>142</v>
      </c>
      <c r="DN24" s="16" t="s">
        <v>143</v>
      </c>
      <c r="DO24" s="16" t="s">
        <v>140</v>
      </c>
      <c r="DP24" s="18" t="s">
        <v>144</v>
      </c>
      <c r="DQ24" s="16" t="s">
        <v>145</v>
      </c>
      <c r="DR24" s="18" t="s">
        <v>146</v>
      </c>
      <c r="DS24" s="16" t="s">
        <v>147</v>
      </c>
    </row>
    <row r="25" spans="1:123" ht="77.5" x14ac:dyDescent="0.35">
      <c r="A25" s="16">
        <v>23</v>
      </c>
      <c r="B25" s="16" t="s">
        <v>87</v>
      </c>
      <c r="C25" s="18" t="s">
        <v>183</v>
      </c>
      <c r="D25" s="16" t="s">
        <v>136</v>
      </c>
      <c r="E25" s="16" t="s">
        <v>137</v>
      </c>
      <c r="F25" s="18" t="s">
        <v>161</v>
      </c>
      <c r="G25" s="16">
        <v>829731</v>
      </c>
      <c r="H25" s="16">
        <v>95270</v>
      </c>
      <c r="I25" s="16">
        <v>2185</v>
      </c>
      <c r="J25" s="16">
        <v>1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2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4</v>
      </c>
      <c r="AF25" s="16">
        <v>0</v>
      </c>
      <c r="AG25" s="16">
        <v>0</v>
      </c>
      <c r="AH25" s="16">
        <v>0</v>
      </c>
      <c r="AI25" s="16" t="s">
        <v>151</v>
      </c>
      <c r="AJ25" s="16">
        <f>4*0.8</f>
        <v>3.2</v>
      </c>
      <c r="AK25" s="17">
        <v>1</v>
      </c>
      <c r="AL25" s="17">
        <v>0</v>
      </c>
      <c r="AM25" s="17">
        <v>0</v>
      </c>
      <c r="AN25" s="17">
        <v>0</v>
      </c>
      <c r="AO25" s="17">
        <v>1</v>
      </c>
      <c r="AP25" s="17">
        <v>0</v>
      </c>
      <c r="AQ25" s="17">
        <v>0</v>
      </c>
      <c r="AR25" s="17">
        <v>0</v>
      </c>
      <c r="AS25" s="17">
        <v>0</v>
      </c>
      <c r="AT25" s="17">
        <v>1</v>
      </c>
      <c r="AU25" s="17">
        <v>0</v>
      </c>
      <c r="AV25" s="17">
        <v>1</v>
      </c>
      <c r="AW25" s="17">
        <v>1</v>
      </c>
      <c r="AX25" s="17">
        <v>0</v>
      </c>
      <c r="AY25" s="17">
        <v>1</v>
      </c>
      <c r="AZ25" s="17">
        <v>1</v>
      </c>
      <c r="BA25" s="17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1</v>
      </c>
      <c r="BO25" s="16">
        <v>0</v>
      </c>
      <c r="BP25" s="16">
        <v>0</v>
      </c>
      <c r="BQ25" s="16">
        <v>0</v>
      </c>
      <c r="BR25" s="16">
        <v>1</v>
      </c>
      <c r="BS25" s="16">
        <v>0</v>
      </c>
      <c r="BT25" s="16">
        <v>1</v>
      </c>
      <c r="BU25" s="16">
        <v>1</v>
      </c>
      <c r="BV25" s="16">
        <v>0</v>
      </c>
      <c r="BW25" s="16">
        <v>0</v>
      </c>
      <c r="BX25" s="16"/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1</v>
      </c>
      <c r="CN25" s="17">
        <v>1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6">
        <v>1</v>
      </c>
      <c r="DC25" s="16">
        <v>1</v>
      </c>
      <c r="DD25" s="16">
        <v>0</v>
      </c>
      <c r="DE25" s="16">
        <v>1</v>
      </c>
      <c r="DF25" s="16">
        <v>1</v>
      </c>
      <c r="DG25" s="16">
        <v>4</v>
      </c>
      <c r="DH25" s="16">
        <f t="shared" si="0"/>
        <v>4</v>
      </c>
      <c r="DI25" s="16">
        <v>0</v>
      </c>
      <c r="DJ25" s="16">
        <v>0</v>
      </c>
      <c r="DK25" s="16" t="s">
        <v>140</v>
      </c>
      <c r="DL25" s="18" t="s">
        <v>141</v>
      </c>
      <c r="DM25" s="16" t="s">
        <v>142</v>
      </c>
      <c r="DN25" s="16" t="s">
        <v>143</v>
      </c>
      <c r="DO25" s="16" t="s">
        <v>140</v>
      </c>
      <c r="DP25" s="18" t="s">
        <v>144</v>
      </c>
      <c r="DQ25" s="16" t="s">
        <v>145</v>
      </c>
      <c r="DR25" s="18" t="s">
        <v>146</v>
      </c>
      <c r="DS25" s="16" t="s">
        <v>147</v>
      </c>
    </row>
  </sheetData>
  <mergeCells count="12">
    <mergeCell ref="BB1:BX1"/>
    <mergeCell ref="BY1:DA1"/>
    <mergeCell ref="DB1:DF1"/>
    <mergeCell ref="DG1:DJ1"/>
    <mergeCell ref="DK1:DN1"/>
    <mergeCell ref="DO1:DS1"/>
    <mergeCell ref="A1:F1"/>
    <mergeCell ref="G1:I1"/>
    <mergeCell ref="K1:V1"/>
    <mergeCell ref="W1:AH1"/>
    <mergeCell ref="AI1:AJ1"/>
    <mergeCell ref="AK1:BA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2025-09-01T17:10:59Z</dcterms:created>
  <dcterms:modified xsi:type="dcterms:W3CDTF">2025-09-02T02:29:37Z</dcterms:modified>
</cp:coreProperties>
</file>